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480" windowHeight="10820" activeTab="1"/>
  </bookViews>
  <sheets>
    <sheet name="Metadata" sheetId="5" r:id="rId1"/>
    <sheet name="1782"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B377" i="7"/>
  <c r="M376" i="7"/>
  <c r="B376" i="7"/>
  <c r="M280" i="7"/>
  <c r="N280" i="7"/>
  <c r="O280" i="7"/>
  <c r="B280" i="7"/>
  <c r="D280" i="7"/>
  <c r="E280" i="7"/>
  <c r="F280" i="7"/>
  <c r="G280" i="7"/>
  <c r="H280" i="7"/>
  <c r="I280" i="7"/>
  <c r="J280" i="7"/>
  <c r="M242" i="7"/>
  <c r="N242" i="7"/>
  <c r="O242" i="7"/>
  <c r="B242" i="7"/>
  <c r="M241" i="7"/>
  <c r="N241" i="7"/>
  <c r="O241" i="7"/>
  <c r="B241" i="7"/>
  <c r="M240" i="7"/>
  <c r="N240" i="7"/>
  <c r="O240" i="7"/>
  <c r="B240" i="7"/>
  <c r="M239" i="7"/>
  <c r="N239" i="7"/>
  <c r="O239" i="7"/>
  <c r="B239" i="7"/>
  <c r="M238" i="7"/>
  <c r="N238" i="7"/>
  <c r="B238" i="7"/>
  <c r="M210" i="7"/>
  <c r="N210" i="7"/>
  <c r="O210" i="7"/>
  <c r="B210" i="7"/>
  <c r="M209" i="7"/>
  <c r="B209" i="7"/>
  <c r="D377" i="7"/>
  <c r="E377" i="7"/>
  <c r="F377" i="7"/>
  <c r="G377" i="7"/>
  <c r="H377" i="7"/>
  <c r="I377" i="7"/>
  <c r="J377" i="7"/>
  <c r="D376" i="7"/>
  <c r="E376" i="7"/>
  <c r="F376" i="7"/>
  <c r="G376" i="7"/>
  <c r="H376" i="7"/>
  <c r="I376" i="7"/>
  <c r="J376" i="7"/>
  <c r="D242" i="7"/>
  <c r="E242" i="7"/>
  <c r="F242" i="7"/>
  <c r="G242" i="7"/>
  <c r="H242" i="7"/>
  <c r="I242" i="7"/>
  <c r="J242" i="7"/>
  <c r="D241" i="7"/>
  <c r="E241" i="7"/>
  <c r="F241" i="7"/>
  <c r="G241" i="7"/>
  <c r="H241" i="7"/>
  <c r="I241" i="7"/>
  <c r="J241" i="7"/>
  <c r="D240" i="7"/>
  <c r="E240" i="7"/>
  <c r="F240" i="7"/>
  <c r="G240" i="7"/>
  <c r="H240" i="7"/>
  <c r="I240" i="7"/>
  <c r="J240" i="7"/>
  <c r="D239" i="7"/>
  <c r="E239" i="7"/>
  <c r="F239" i="7"/>
  <c r="D238" i="7"/>
  <c r="E238" i="7"/>
  <c r="F238" i="7"/>
  <c r="G238" i="7"/>
  <c r="H238" i="7"/>
  <c r="I238" i="7"/>
  <c r="J238" i="7"/>
  <c r="D210" i="7"/>
  <c r="E210" i="7"/>
  <c r="F210" i="7"/>
  <c r="G210" i="7"/>
  <c r="H210" i="7"/>
  <c r="I210" i="7"/>
  <c r="J210" i="7"/>
  <c r="D209" i="7"/>
  <c r="E209" i="7"/>
  <c r="F209" i="7"/>
  <c r="G209" i="7"/>
  <c r="H209" i="7"/>
  <c r="I209" i="7"/>
  <c r="J209" i="7"/>
  <c r="N377" i="7"/>
  <c r="O377" i="7"/>
  <c r="N376" i="7"/>
  <c r="O376" i="7"/>
  <c r="O238" i="7"/>
  <c r="N209" i="7"/>
  <c r="O209" i="7"/>
  <c r="M10" i="7"/>
  <c r="N10" i="7"/>
  <c r="O10" i="7"/>
  <c r="B10" i="7"/>
  <c r="B9" i="7"/>
  <c r="G239" i="7"/>
  <c r="H239" i="7"/>
  <c r="I239" i="7"/>
  <c r="J239" i="7"/>
  <c r="K239" i="7"/>
  <c r="L99" i="7"/>
  <c r="L108" i="7"/>
  <c r="L190" i="7"/>
  <c r="L245" i="7"/>
  <c r="L131" i="7"/>
  <c r="L174" i="7"/>
  <c r="L316" i="7"/>
  <c r="L194" i="7"/>
  <c r="L206" i="7"/>
  <c r="L180" i="7"/>
  <c r="L239" i="7"/>
  <c r="P239" i="7"/>
  <c r="K242" i="7"/>
  <c r="L265" i="7"/>
  <c r="L201" i="7"/>
  <c r="K210" i="7"/>
  <c r="L197" i="7"/>
  <c r="L213" i="7"/>
  <c r="L229" i="7"/>
  <c r="L246" i="7"/>
  <c r="L261" i="7"/>
  <c r="K209" i="7"/>
  <c r="K238" i="7"/>
  <c r="L271" i="7"/>
  <c r="K240" i="7"/>
  <c r="L326" i="7"/>
  <c r="L304" i="7"/>
  <c r="L311" i="7"/>
  <c r="L315" i="7"/>
  <c r="L307" i="7"/>
  <c r="K376" i="7"/>
  <c r="L320" i="7"/>
  <c r="L222" i="7"/>
  <c r="L217" i="7"/>
  <c r="L115" i="7"/>
  <c r="L124" i="7"/>
  <c r="V239" i="7"/>
  <c r="R239" i="7"/>
  <c r="U239" i="7"/>
  <c r="Q239" i="7"/>
  <c r="W239" i="7"/>
  <c r="S239" i="7"/>
  <c r="T239" i="7"/>
  <c r="L255" i="7"/>
  <c r="L359" i="7"/>
  <c r="L372" i="7"/>
  <c r="L365" i="7"/>
  <c r="L357" i="7"/>
  <c r="L375" i="7"/>
  <c r="L369" i="7"/>
  <c r="L356" i="7"/>
  <c r="L361" i="7"/>
  <c r="L336" i="7"/>
  <c r="L328" i="7"/>
  <c r="L313" i="7"/>
  <c r="L364" i="7"/>
  <c r="L333" i="7"/>
  <c r="L362" i="7"/>
  <c r="L319" i="7"/>
  <c r="L292" i="7"/>
  <c r="L312" i="7"/>
  <c r="L291" i="7"/>
  <c r="L344" i="7"/>
  <c r="L293" i="7"/>
  <c r="L224" i="7"/>
  <c r="L263" i="7"/>
  <c r="L256" i="7"/>
  <c r="L234" i="7"/>
  <c r="L195" i="7"/>
  <c r="L193" i="7"/>
  <c r="L244" i="7"/>
  <c r="L161" i="7"/>
  <c r="L205" i="7"/>
  <c r="L117" i="7"/>
  <c r="L182" i="7"/>
  <c r="L102" i="7"/>
  <c r="L85" i="7"/>
  <c r="L57" i="7"/>
  <c r="L21" i="7"/>
  <c r="P242" i="7"/>
  <c r="L242" i="7"/>
  <c r="L152" i="7"/>
  <c r="L86" i="7"/>
  <c r="L142" i="7"/>
  <c r="L81" i="7"/>
  <c r="L45" i="7"/>
  <c r="L110" i="7"/>
  <c r="L64" i="7"/>
  <c r="L32" i="7"/>
  <c r="L198" i="7"/>
  <c r="L40" i="7"/>
  <c r="L132" i="7"/>
  <c r="L123" i="7"/>
  <c r="L52" i="7"/>
  <c r="L20" i="7"/>
  <c r="L374" i="7"/>
  <c r="L355" i="7"/>
  <c r="P376" i="7"/>
  <c r="L376" i="7"/>
  <c r="L363" i="7"/>
  <c r="L329" i="7"/>
  <c r="L303" i="7"/>
  <c r="L327" i="7"/>
  <c r="L335" i="7"/>
  <c r="L286" i="7"/>
  <c r="L290" i="7"/>
  <c r="L269" i="7"/>
  <c r="L220" i="7"/>
  <c r="L204" i="7"/>
  <c r="L189" i="7"/>
  <c r="L223" i="7"/>
  <c r="L207" i="7"/>
  <c r="L191" i="7"/>
  <c r="L282" i="7"/>
  <c r="P238" i="7"/>
  <c r="L238" i="7"/>
  <c r="L230" i="7"/>
  <c r="L188" i="7"/>
  <c r="L274" i="7"/>
  <c r="L237" i="7"/>
  <c r="L185" i="7"/>
  <c r="L167" i="7"/>
  <c r="L151" i="7"/>
  <c r="L135" i="7"/>
  <c r="L236" i="7"/>
  <c r="L75" i="7"/>
  <c r="L59" i="7"/>
  <c r="L43" i="7"/>
  <c r="L27" i="7"/>
  <c r="L11" i="7"/>
  <c r="L49" i="7"/>
  <c r="L186" i="7"/>
  <c r="L164" i="7"/>
  <c r="L148" i="7"/>
  <c r="L129" i="7"/>
  <c r="L106" i="7"/>
  <c r="L82" i="7"/>
  <c r="L66" i="7"/>
  <c r="L50" i="7"/>
  <c r="L34" i="7"/>
  <c r="L18" i="7"/>
  <c r="L73" i="7"/>
  <c r="L353" i="7"/>
  <c r="L360" i="7"/>
  <c r="L358" i="7"/>
  <c r="L341" i="7"/>
  <c r="L340" i="7"/>
  <c r="L332" i="7"/>
  <c r="L305" i="7"/>
  <c r="L318" i="7"/>
  <c r="L302" i="7"/>
  <c r="L339" i="7"/>
  <c r="L298" i="7"/>
  <c r="L321" i="7"/>
  <c r="L289" i="7"/>
  <c r="L267" i="7"/>
  <c r="L294" i="7"/>
  <c r="L216" i="7"/>
  <c r="L200" i="7"/>
  <c r="L181" i="7"/>
  <c r="L296" i="7"/>
  <c r="L266" i="7"/>
  <c r="L219" i="7"/>
  <c r="L203" i="7"/>
  <c r="L187" i="7"/>
  <c r="L225" i="7"/>
  <c r="L172" i="7"/>
  <c r="L221" i="7"/>
  <c r="L165" i="7"/>
  <c r="L157" i="7"/>
  <c r="L149" i="7"/>
  <c r="L141" i="7"/>
  <c r="L87" i="7"/>
  <c r="L71" i="7"/>
  <c r="L55" i="7"/>
  <c r="L39" i="7"/>
  <c r="L23" i="7"/>
  <c r="L109" i="7"/>
  <c r="L65" i="7"/>
  <c r="L37" i="7"/>
  <c r="L160" i="7"/>
  <c r="L144" i="7"/>
  <c r="L122" i="7"/>
  <c r="L97" i="7"/>
  <c r="L78" i="7"/>
  <c r="L62" i="7"/>
  <c r="L46" i="7"/>
  <c r="L30" i="7"/>
  <c r="L14" i="7"/>
  <c r="K241" i="7"/>
  <c r="L121" i="7"/>
  <c r="L69" i="7"/>
  <c r="L29" i="7"/>
  <c r="L297" i="7"/>
  <c r="L310" i="7"/>
  <c r="L277" i="7"/>
  <c r="L208" i="7"/>
  <c r="L192" i="7"/>
  <c r="L227" i="7"/>
  <c r="L211" i="7"/>
  <c r="L171" i="7"/>
  <c r="L273" i="7"/>
  <c r="L247" i="7"/>
  <c r="L276" i="7"/>
  <c r="L169" i="7"/>
  <c r="L153" i="7"/>
  <c r="L145" i="7"/>
  <c r="L137" i="7"/>
  <c r="L95" i="7"/>
  <c r="L79" i="7"/>
  <c r="L63" i="7"/>
  <c r="L47" i="7"/>
  <c r="L31" i="7"/>
  <c r="L15" i="7"/>
  <c r="L177" i="7"/>
  <c r="L226" i="7"/>
  <c r="L168" i="7"/>
  <c r="L136" i="7"/>
  <c r="L107" i="7"/>
  <c r="L70" i="7"/>
  <c r="L54" i="7"/>
  <c r="L38" i="7"/>
  <c r="L22" i="7"/>
  <c r="L105" i="7"/>
  <c r="L17" i="7"/>
  <c r="L84" i="7"/>
  <c r="L354" i="7"/>
  <c r="L334" i="7"/>
  <c r="L368" i="7"/>
  <c r="L309" i="7"/>
  <c r="L350" i="7"/>
  <c r="L306" i="7"/>
  <c r="L281" i="7"/>
  <c r="P240" i="7"/>
  <c r="L240" i="7"/>
  <c r="L159" i="7"/>
  <c r="L143" i="7"/>
  <c r="P210" i="7"/>
  <c r="L210" i="7"/>
  <c r="L101" i="7"/>
  <c r="L154" i="7"/>
  <c r="L77" i="7"/>
  <c r="L13" i="7"/>
  <c r="L98" i="7"/>
  <c r="L41" i="7"/>
  <c r="L170" i="7"/>
  <c r="L116" i="7"/>
  <c r="L92" i="7"/>
  <c r="L76" i="7"/>
  <c r="L28" i="7"/>
  <c r="L371" i="7"/>
  <c r="K377" i="7"/>
  <c r="L338" i="7"/>
  <c r="L330" i="7"/>
  <c r="L317" i="7"/>
  <c r="L301" i="7"/>
  <c r="L337" i="7"/>
  <c r="L314" i="7"/>
  <c r="L299" i="7"/>
  <c r="L331" i="7"/>
  <c r="L295" i="7"/>
  <c r="L283" i="7"/>
  <c r="L228" i="7"/>
  <c r="L212" i="7"/>
  <c r="L196" i="7"/>
  <c r="L173" i="7"/>
  <c r="K280" i="7"/>
  <c r="L275" i="7"/>
  <c r="L264" i="7"/>
  <c r="L233" i="7"/>
  <c r="L215" i="7"/>
  <c r="L199" i="7"/>
  <c r="L179" i="7"/>
  <c r="L252" i="7"/>
  <c r="L232" i="7"/>
  <c r="P209" i="7"/>
  <c r="L209" i="7"/>
  <c r="L163" i="7"/>
  <c r="L155" i="7"/>
  <c r="L147" i="7"/>
  <c r="L139" i="7"/>
  <c r="L249" i="7"/>
  <c r="L133" i="7"/>
  <c r="L96" i="7"/>
  <c r="L83" i="7"/>
  <c r="L67" i="7"/>
  <c r="L51" i="7"/>
  <c r="L35" i="7"/>
  <c r="L19" i="7"/>
  <c r="L268" i="7"/>
  <c r="L130" i="7"/>
  <c r="L125" i="7"/>
  <c r="L88" i="7"/>
  <c r="L61" i="7"/>
  <c r="L33" i="7"/>
  <c r="L287" i="7"/>
  <c r="L156" i="7"/>
  <c r="L140" i="7"/>
  <c r="L113" i="7"/>
  <c r="L90" i="7"/>
  <c r="L74" i="7"/>
  <c r="L58" i="7"/>
  <c r="L42" i="7"/>
  <c r="L26" i="7"/>
  <c r="L114" i="7"/>
  <c r="L89" i="7"/>
  <c r="L53" i="7"/>
  <c r="L25" i="7"/>
  <c r="L126" i="7"/>
  <c r="L300" i="7"/>
  <c r="T240" i="7"/>
  <c r="W240" i="7"/>
  <c r="S240" i="7"/>
  <c r="R240" i="7"/>
  <c r="Q240" i="7"/>
  <c r="U240" i="7"/>
  <c r="V240" i="7"/>
  <c r="T210" i="7"/>
  <c r="W210" i="7"/>
  <c r="S210" i="7"/>
  <c r="U210" i="7"/>
  <c r="Q210" i="7"/>
  <c r="V210" i="7"/>
  <c r="R210" i="7"/>
  <c r="V209" i="7"/>
  <c r="R209" i="7"/>
  <c r="U209" i="7"/>
  <c r="Q209" i="7"/>
  <c r="W209" i="7"/>
  <c r="S209" i="7"/>
  <c r="T209" i="7"/>
  <c r="T238" i="7"/>
  <c r="S238" i="7"/>
  <c r="W238" i="7"/>
  <c r="R238" i="7"/>
  <c r="U238" i="7"/>
  <c r="V238" i="7"/>
  <c r="Q238" i="7"/>
  <c r="U376" i="7"/>
  <c r="Q376" i="7"/>
  <c r="T376" i="7"/>
  <c r="W376" i="7"/>
  <c r="S376" i="7"/>
  <c r="V376" i="7"/>
  <c r="R376" i="7"/>
  <c r="T242" i="7"/>
  <c r="W242" i="7"/>
  <c r="S242" i="7"/>
  <c r="U242" i="7"/>
  <c r="R242" i="7"/>
  <c r="V242" i="7"/>
  <c r="Q242" i="7"/>
  <c r="L91" i="7"/>
  <c r="L202" i="7"/>
  <c r="L262" i="7"/>
  <c r="L284" i="7"/>
  <c r="L324" i="7"/>
  <c r="L351" i="7"/>
  <c r="L68" i="7"/>
  <c r="L48" i="7"/>
  <c r="L175" i="7"/>
  <c r="L112" i="7"/>
  <c r="L322" i="7"/>
  <c r="L93" i="7"/>
  <c r="L100" i="7"/>
  <c r="L146" i="7"/>
  <c r="L111" i="7"/>
  <c r="L288" i="7"/>
  <c r="L308" i="7"/>
  <c r="P280" i="7"/>
  <c r="L280" i="7"/>
  <c r="L348" i="7"/>
  <c r="L367" i="7"/>
  <c r="L259" i="7"/>
  <c r="L342" i="7"/>
  <c r="L162" i="7"/>
  <c r="L94" i="7"/>
  <c r="L24" i="7"/>
  <c r="L80" i="7"/>
  <c r="L134" i="7"/>
  <c r="L253" i="7"/>
  <c r="L127" i="7"/>
  <c r="L370" i="7"/>
  <c r="L279" i="7"/>
  <c r="L257" i="7"/>
  <c r="L243" i="7"/>
  <c r="L12" i="7"/>
  <c r="L176" i="7"/>
  <c r="L166" i="7"/>
  <c r="L258" i="7"/>
  <c r="L235" i="7"/>
  <c r="L272" i="7"/>
  <c r="L346" i="7"/>
  <c r="L343" i="7"/>
  <c r="L366" i="7"/>
  <c r="L104" i="7"/>
  <c r="L158" i="7"/>
  <c r="L118" i="7"/>
  <c r="L183" i="7"/>
  <c r="L270" i="7"/>
  <c r="L345" i="7"/>
  <c r="L60" i="7"/>
  <c r="L56" i="7"/>
  <c r="L103" i="7"/>
  <c r="L150" i="7"/>
  <c r="P241" i="7"/>
  <c r="L241" i="7"/>
  <c r="L218" i="7"/>
  <c r="X239" i="7"/>
  <c r="K239" i="1"/>
  <c r="L239" i="1"/>
  <c r="L254" i="7"/>
  <c r="L260" i="7"/>
  <c r="L178" i="7"/>
  <c r="L251" i="7"/>
  <c r="L323" i="7"/>
  <c r="L231" i="7"/>
  <c r="L44" i="7"/>
  <c r="L214" i="7"/>
  <c r="L250" i="7"/>
  <c r="L278" i="7"/>
  <c r="L352" i="7"/>
  <c r="L347" i="7"/>
  <c r="P377" i="7"/>
  <c r="L377" i="7"/>
  <c r="L120" i="7"/>
  <c r="L248" i="7"/>
  <c r="L349" i="7"/>
  <c r="L72" i="7"/>
  <c r="L36" i="7"/>
  <c r="L16" i="7"/>
  <c r="L119" i="7"/>
  <c r="L138" i="7"/>
  <c r="L184" i="7"/>
  <c r="L285" i="7"/>
  <c r="L373" i="7"/>
  <c r="L325" i="7"/>
  <c r="L128" i="7"/>
  <c r="V241" i="7"/>
  <c r="R241" i="7"/>
  <c r="U241" i="7"/>
  <c r="Q241" i="7"/>
  <c r="S241" i="7"/>
  <c r="T241" i="7"/>
  <c r="W241" i="7"/>
  <c r="W377" i="7"/>
  <c r="S377" i="7"/>
  <c r="V377" i="7"/>
  <c r="R377" i="7"/>
  <c r="U377" i="7"/>
  <c r="Q377" i="7"/>
  <c r="T377" i="7"/>
  <c r="W280" i="7"/>
  <c r="S280" i="7"/>
  <c r="T280" i="7"/>
  <c r="R280" i="7"/>
  <c r="U280" i="7"/>
  <c r="Q280" i="7"/>
  <c r="V280" i="7"/>
  <c r="X238" i="7"/>
  <c r="K238" i="1"/>
  <c r="L238" i="1"/>
  <c r="X210" i="7"/>
  <c r="K210" i="1"/>
  <c r="L210" i="1"/>
  <c r="X376" i="7"/>
  <c r="X242" i="7"/>
  <c r="K242" i="1"/>
  <c r="L242" i="1"/>
  <c r="X240" i="7"/>
  <c r="K240" i="1"/>
  <c r="L240" i="1"/>
  <c r="X209" i="7"/>
  <c r="K209" i="1"/>
  <c r="L209" i="1"/>
  <c r="X241" i="7"/>
  <c r="K241" i="1"/>
  <c r="L241" i="1"/>
  <c r="X377" i="7"/>
  <c r="X280" i="7"/>
  <c r="K280" i="1"/>
  <c r="L280" i="1"/>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1" i="1"/>
  <c r="AP11" i="1"/>
  <c r="AO11" i="1"/>
  <c r="AN11" i="1"/>
  <c r="AB12" i="1"/>
  <c r="AC12" i="1"/>
  <c r="AD12" i="1"/>
  <c r="AE12" i="1"/>
  <c r="AF12" i="1"/>
  <c r="AG12" i="1"/>
  <c r="AH12" i="1"/>
  <c r="AI12" i="1"/>
  <c r="AJ12" i="1"/>
  <c r="AK12" i="1"/>
  <c r="AL12" i="1"/>
  <c r="AB13" i="1"/>
  <c r="AC13" i="1"/>
  <c r="AD13" i="1"/>
  <c r="AE13" i="1"/>
  <c r="AF13" i="1"/>
  <c r="AG13" i="1"/>
  <c r="AH13" i="1"/>
  <c r="AI13" i="1"/>
  <c r="AJ13" i="1"/>
  <c r="AK13" i="1"/>
  <c r="AS13" i="1"/>
  <c r="AL13" i="1"/>
  <c r="AB14" i="1"/>
  <c r="AC14" i="1"/>
  <c r="AD14" i="1"/>
  <c r="AE14" i="1"/>
  <c r="AF14" i="1"/>
  <c r="AG14" i="1"/>
  <c r="AH14" i="1"/>
  <c r="AI14" i="1"/>
  <c r="AJ14" i="1"/>
  <c r="AK14" i="1"/>
  <c r="AL14" i="1"/>
  <c r="AB15" i="1"/>
  <c r="AC15" i="1"/>
  <c r="AD15" i="1"/>
  <c r="AE15" i="1"/>
  <c r="AF15" i="1"/>
  <c r="AG15" i="1"/>
  <c r="AH15" i="1"/>
  <c r="AI15" i="1"/>
  <c r="AJ15" i="1"/>
  <c r="AK15" i="1"/>
  <c r="AS15" i="1"/>
  <c r="AL15" i="1"/>
  <c r="AB16" i="1"/>
  <c r="AC16" i="1"/>
  <c r="AD16" i="1"/>
  <c r="AE16" i="1"/>
  <c r="AF16" i="1"/>
  <c r="AG16" i="1"/>
  <c r="AH16" i="1"/>
  <c r="AI16" i="1"/>
  <c r="AJ16" i="1"/>
  <c r="AK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S19" i="1"/>
  <c r="AL19" i="1"/>
  <c r="AB20" i="1"/>
  <c r="AC20" i="1"/>
  <c r="AD20" i="1"/>
  <c r="AE20" i="1"/>
  <c r="AF20" i="1"/>
  <c r="AG20" i="1"/>
  <c r="AH20" i="1"/>
  <c r="AI20" i="1"/>
  <c r="AJ20" i="1"/>
  <c r="AK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S23" i="1"/>
  <c r="AL23" i="1"/>
  <c r="AB24" i="1"/>
  <c r="AC24" i="1"/>
  <c r="AD24" i="1"/>
  <c r="AE24" i="1"/>
  <c r="AF24" i="1"/>
  <c r="AG24" i="1"/>
  <c r="AH24" i="1"/>
  <c r="AI24" i="1"/>
  <c r="AJ24" i="1"/>
  <c r="AK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S27" i="1"/>
  <c r="AL27" i="1"/>
  <c r="AB28" i="1"/>
  <c r="AC28" i="1"/>
  <c r="AD28" i="1"/>
  <c r="AE28" i="1"/>
  <c r="AF28" i="1"/>
  <c r="AG28" i="1"/>
  <c r="AH28" i="1"/>
  <c r="AI28" i="1"/>
  <c r="AJ28" i="1"/>
  <c r="AK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S31" i="1"/>
  <c r="AL31" i="1"/>
  <c r="AB32" i="1"/>
  <c r="AC32" i="1"/>
  <c r="AD32" i="1"/>
  <c r="AE32" i="1"/>
  <c r="AF32" i="1"/>
  <c r="AG32" i="1"/>
  <c r="AH32" i="1"/>
  <c r="AI32" i="1"/>
  <c r="AJ32" i="1"/>
  <c r="AK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S35" i="1"/>
  <c r="AL35" i="1"/>
  <c r="AB36" i="1"/>
  <c r="AC36" i="1"/>
  <c r="AD36" i="1"/>
  <c r="AE36" i="1"/>
  <c r="AF36" i="1"/>
  <c r="AG36" i="1"/>
  <c r="AH36" i="1"/>
  <c r="AI36" i="1"/>
  <c r="AJ36" i="1"/>
  <c r="AK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S39" i="1"/>
  <c r="AL39" i="1"/>
  <c r="AB40" i="1"/>
  <c r="AC40" i="1"/>
  <c r="AD40" i="1"/>
  <c r="AE40" i="1"/>
  <c r="AF40" i="1"/>
  <c r="AG40" i="1"/>
  <c r="AH40" i="1"/>
  <c r="AI40" i="1"/>
  <c r="AJ40" i="1"/>
  <c r="AK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S43" i="1"/>
  <c r="AL43" i="1"/>
  <c r="AB44" i="1"/>
  <c r="AC44" i="1"/>
  <c r="AD44" i="1"/>
  <c r="AE44" i="1"/>
  <c r="AF44" i="1"/>
  <c r="AG44" i="1"/>
  <c r="AH44" i="1"/>
  <c r="AI44" i="1"/>
  <c r="AJ44" i="1"/>
  <c r="AK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S47" i="1"/>
  <c r="AL47" i="1"/>
  <c r="AB48" i="1"/>
  <c r="AC48" i="1"/>
  <c r="AD48" i="1"/>
  <c r="AE48" i="1"/>
  <c r="AF48" i="1"/>
  <c r="AG48" i="1"/>
  <c r="AH48" i="1"/>
  <c r="AI48" i="1"/>
  <c r="AJ48" i="1"/>
  <c r="AK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S51" i="1"/>
  <c r="AL51" i="1"/>
  <c r="AB52" i="1"/>
  <c r="AC52" i="1"/>
  <c r="AD52" i="1"/>
  <c r="AE52" i="1"/>
  <c r="AF52" i="1"/>
  <c r="AG52" i="1"/>
  <c r="AH52" i="1"/>
  <c r="AI52" i="1"/>
  <c r="AJ52" i="1"/>
  <c r="AK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S55" i="1"/>
  <c r="AL55" i="1"/>
  <c r="AB56" i="1"/>
  <c r="AC56" i="1"/>
  <c r="AD56" i="1"/>
  <c r="AE56" i="1"/>
  <c r="AF56" i="1"/>
  <c r="AG56" i="1"/>
  <c r="AH56" i="1"/>
  <c r="AI56" i="1"/>
  <c r="AJ56" i="1"/>
  <c r="AK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S59" i="1"/>
  <c r="AL59" i="1"/>
  <c r="AB60" i="1"/>
  <c r="AC60" i="1"/>
  <c r="AD60" i="1"/>
  <c r="AE60" i="1"/>
  <c r="AF60" i="1"/>
  <c r="AG60" i="1"/>
  <c r="AH60" i="1"/>
  <c r="AI60" i="1"/>
  <c r="AJ60" i="1"/>
  <c r="AK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S63" i="1"/>
  <c r="AL63" i="1"/>
  <c r="AB64" i="1"/>
  <c r="AC64" i="1"/>
  <c r="AD64" i="1"/>
  <c r="AE64" i="1"/>
  <c r="AF64" i="1"/>
  <c r="AG64" i="1"/>
  <c r="AH64" i="1"/>
  <c r="AI64" i="1"/>
  <c r="AJ64" i="1"/>
  <c r="AK64" i="1"/>
  <c r="AL64" i="1"/>
  <c r="AB65" i="1"/>
  <c r="AC65" i="1"/>
  <c r="AD65" i="1"/>
  <c r="AE65" i="1"/>
  <c r="AF65" i="1"/>
  <c r="AG65" i="1"/>
  <c r="AH65" i="1"/>
  <c r="AI65" i="1"/>
  <c r="AJ65" i="1"/>
  <c r="AK65" i="1"/>
  <c r="AL65" i="1"/>
  <c r="AB66" i="1"/>
  <c r="AC66" i="1"/>
  <c r="AD66" i="1"/>
  <c r="AE66" i="1"/>
  <c r="AF66" i="1"/>
  <c r="AG66" i="1"/>
  <c r="AH66" i="1"/>
  <c r="AI66" i="1"/>
  <c r="AJ66" i="1"/>
  <c r="AK66" i="1"/>
  <c r="AL66" i="1"/>
  <c r="AB67" i="1"/>
  <c r="AC67" i="1"/>
  <c r="AD67" i="1"/>
  <c r="AE67" i="1"/>
  <c r="AF67" i="1"/>
  <c r="AG67" i="1"/>
  <c r="AH67" i="1"/>
  <c r="AI67" i="1"/>
  <c r="AJ67" i="1"/>
  <c r="AK67" i="1"/>
  <c r="AS67" i="1"/>
  <c r="AL67" i="1"/>
  <c r="AB68" i="1"/>
  <c r="AC68" i="1"/>
  <c r="AD68" i="1"/>
  <c r="AE68" i="1"/>
  <c r="AF68" i="1"/>
  <c r="AG68" i="1"/>
  <c r="AH68" i="1"/>
  <c r="AI68" i="1"/>
  <c r="AJ68" i="1"/>
  <c r="AK68" i="1"/>
  <c r="AL68" i="1"/>
  <c r="AB69" i="1"/>
  <c r="AC69" i="1"/>
  <c r="AD69" i="1"/>
  <c r="AE69" i="1"/>
  <c r="AF69" i="1"/>
  <c r="AG69" i="1"/>
  <c r="AH69" i="1"/>
  <c r="AI69" i="1"/>
  <c r="AJ69" i="1"/>
  <c r="AK69" i="1"/>
  <c r="AL69" i="1"/>
  <c r="AB70" i="1"/>
  <c r="AC70" i="1"/>
  <c r="AD70" i="1"/>
  <c r="AE70" i="1"/>
  <c r="AF70" i="1"/>
  <c r="AG70" i="1"/>
  <c r="AH70" i="1"/>
  <c r="AI70" i="1"/>
  <c r="AJ70" i="1"/>
  <c r="AK70" i="1"/>
  <c r="AL70" i="1"/>
  <c r="AB71" i="1"/>
  <c r="AC71" i="1"/>
  <c r="AD71" i="1"/>
  <c r="AE71" i="1"/>
  <c r="AF71" i="1"/>
  <c r="AG71" i="1"/>
  <c r="AH71" i="1"/>
  <c r="AI71" i="1"/>
  <c r="AJ71" i="1"/>
  <c r="AK71" i="1"/>
  <c r="AS71" i="1"/>
  <c r="AL71" i="1"/>
  <c r="AB72" i="1"/>
  <c r="AC72" i="1"/>
  <c r="AD72" i="1"/>
  <c r="AE72" i="1"/>
  <c r="AF72" i="1"/>
  <c r="AG72" i="1"/>
  <c r="AH72" i="1"/>
  <c r="AI72" i="1"/>
  <c r="AJ72" i="1"/>
  <c r="AK72" i="1"/>
  <c r="AL72" i="1"/>
  <c r="AB73" i="1"/>
  <c r="AC73" i="1"/>
  <c r="AD73" i="1"/>
  <c r="AE73" i="1"/>
  <c r="AF73" i="1"/>
  <c r="AG73" i="1"/>
  <c r="AH73" i="1"/>
  <c r="AI73" i="1"/>
  <c r="AJ73" i="1"/>
  <c r="AK73" i="1"/>
  <c r="AL73" i="1"/>
  <c r="AB74" i="1"/>
  <c r="AC74" i="1"/>
  <c r="AD74" i="1"/>
  <c r="AE74" i="1"/>
  <c r="AF74" i="1"/>
  <c r="AG74" i="1"/>
  <c r="AH74" i="1"/>
  <c r="AI74" i="1"/>
  <c r="AJ74" i="1"/>
  <c r="AK74" i="1"/>
  <c r="AL74" i="1"/>
  <c r="AB75" i="1"/>
  <c r="AC75" i="1"/>
  <c r="AD75" i="1"/>
  <c r="AE75" i="1"/>
  <c r="AF75" i="1"/>
  <c r="AG75" i="1"/>
  <c r="AH75" i="1"/>
  <c r="AI75" i="1"/>
  <c r="AJ75" i="1"/>
  <c r="AK75" i="1"/>
  <c r="AS75" i="1"/>
  <c r="AL75" i="1"/>
  <c r="AB76" i="1"/>
  <c r="AC76" i="1"/>
  <c r="AD76" i="1"/>
  <c r="AE76" i="1"/>
  <c r="AF76" i="1"/>
  <c r="AG76" i="1"/>
  <c r="AH76" i="1"/>
  <c r="AI76" i="1"/>
  <c r="AJ76" i="1"/>
  <c r="AK76" i="1"/>
  <c r="AL76" i="1"/>
  <c r="AB77" i="1"/>
  <c r="AC77" i="1"/>
  <c r="AD77" i="1"/>
  <c r="AE77" i="1"/>
  <c r="AF77" i="1"/>
  <c r="AG77" i="1"/>
  <c r="AH77" i="1"/>
  <c r="AI77" i="1"/>
  <c r="AJ77" i="1"/>
  <c r="AK77" i="1"/>
  <c r="AL77" i="1"/>
  <c r="AB78" i="1"/>
  <c r="AC78" i="1"/>
  <c r="AD78" i="1"/>
  <c r="AE78" i="1"/>
  <c r="AF78" i="1"/>
  <c r="AG78" i="1"/>
  <c r="AH78" i="1"/>
  <c r="AI78" i="1"/>
  <c r="AJ78" i="1"/>
  <c r="AK78" i="1"/>
  <c r="AL78" i="1"/>
  <c r="AB79" i="1"/>
  <c r="AC79" i="1"/>
  <c r="AD79" i="1"/>
  <c r="AE79" i="1"/>
  <c r="AF79" i="1"/>
  <c r="AG79" i="1"/>
  <c r="AH79" i="1"/>
  <c r="AI79" i="1"/>
  <c r="AJ79" i="1"/>
  <c r="AK79" i="1"/>
  <c r="AS79" i="1"/>
  <c r="AL79" i="1"/>
  <c r="AB80" i="1"/>
  <c r="AC80" i="1"/>
  <c r="AD80" i="1"/>
  <c r="AE80" i="1"/>
  <c r="AF80" i="1"/>
  <c r="AG80" i="1"/>
  <c r="AH80" i="1"/>
  <c r="AI80" i="1"/>
  <c r="AJ80" i="1"/>
  <c r="AK80" i="1"/>
  <c r="AL80" i="1"/>
  <c r="AB81" i="1"/>
  <c r="AC81" i="1"/>
  <c r="AD81" i="1"/>
  <c r="AE81" i="1"/>
  <c r="AF81" i="1"/>
  <c r="AG81" i="1"/>
  <c r="AH81" i="1"/>
  <c r="AI81" i="1"/>
  <c r="AJ81" i="1"/>
  <c r="AK81" i="1"/>
  <c r="AL81" i="1"/>
  <c r="AB82" i="1"/>
  <c r="AC82" i="1"/>
  <c r="AD82" i="1"/>
  <c r="AE82" i="1"/>
  <c r="AF82" i="1"/>
  <c r="AG82" i="1"/>
  <c r="AH82" i="1"/>
  <c r="AI82" i="1"/>
  <c r="AJ82" i="1"/>
  <c r="AK82" i="1"/>
  <c r="AL82" i="1"/>
  <c r="AB83" i="1"/>
  <c r="AC83" i="1"/>
  <c r="AD83" i="1"/>
  <c r="AE83" i="1"/>
  <c r="AF83" i="1"/>
  <c r="AG83" i="1"/>
  <c r="AH83" i="1"/>
  <c r="AI83" i="1"/>
  <c r="AJ83" i="1"/>
  <c r="AK83" i="1"/>
  <c r="AS83" i="1"/>
  <c r="AL83" i="1"/>
  <c r="AB84" i="1"/>
  <c r="AC84" i="1"/>
  <c r="AD84" i="1"/>
  <c r="AE84" i="1"/>
  <c r="AF84" i="1"/>
  <c r="AG84" i="1"/>
  <c r="AH84" i="1"/>
  <c r="AI84" i="1"/>
  <c r="AJ84" i="1"/>
  <c r="AK84" i="1"/>
  <c r="AL84" i="1"/>
  <c r="AB85" i="1"/>
  <c r="AC85" i="1"/>
  <c r="AD85" i="1"/>
  <c r="AE85" i="1"/>
  <c r="AF85" i="1"/>
  <c r="AG85" i="1"/>
  <c r="AH85" i="1"/>
  <c r="AI85" i="1"/>
  <c r="AJ85" i="1"/>
  <c r="AK85" i="1"/>
  <c r="AL85" i="1"/>
  <c r="AB86" i="1"/>
  <c r="AC86" i="1"/>
  <c r="AD86" i="1"/>
  <c r="AE86" i="1"/>
  <c r="AF86" i="1"/>
  <c r="AG86" i="1"/>
  <c r="AH86" i="1"/>
  <c r="AI86" i="1"/>
  <c r="AJ86" i="1"/>
  <c r="AK86" i="1"/>
  <c r="AL86" i="1"/>
  <c r="AB87" i="1"/>
  <c r="AC87" i="1"/>
  <c r="AD87" i="1"/>
  <c r="AE87" i="1"/>
  <c r="AF87" i="1"/>
  <c r="AG87" i="1"/>
  <c r="AH87" i="1"/>
  <c r="AI87" i="1"/>
  <c r="AJ87" i="1"/>
  <c r="AK87" i="1"/>
  <c r="AS87" i="1"/>
  <c r="AL87" i="1"/>
  <c r="AB88" i="1"/>
  <c r="AC88" i="1"/>
  <c r="AD88" i="1"/>
  <c r="AE88" i="1"/>
  <c r="AF88" i="1"/>
  <c r="AG88" i="1"/>
  <c r="AH88" i="1"/>
  <c r="AI88" i="1"/>
  <c r="AJ88" i="1"/>
  <c r="AK88" i="1"/>
  <c r="AL88" i="1"/>
  <c r="AB89" i="1"/>
  <c r="AC89" i="1"/>
  <c r="AD89" i="1"/>
  <c r="AE89" i="1"/>
  <c r="AF89" i="1"/>
  <c r="AG89" i="1"/>
  <c r="AH89" i="1"/>
  <c r="AI89" i="1"/>
  <c r="AJ89" i="1"/>
  <c r="AK89" i="1"/>
  <c r="AL89" i="1"/>
  <c r="AB90" i="1"/>
  <c r="AC90" i="1"/>
  <c r="AD90" i="1"/>
  <c r="AE90" i="1"/>
  <c r="AF90" i="1"/>
  <c r="AG90" i="1"/>
  <c r="AH90" i="1"/>
  <c r="AI90" i="1"/>
  <c r="AJ90" i="1"/>
  <c r="AK90" i="1"/>
  <c r="AL90" i="1"/>
  <c r="AB91" i="1"/>
  <c r="AC91" i="1"/>
  <c r="AD91" i="1"/>
  <c r="AE91" i="1"/>
  <c r="AF91" i="1"/>
  <c r="AG91" i="1"/>
  <c r="AH91" i="1"/>
  <c r="AI91" i="1"/>
  <c r="AJ91" i="1"/>
  <c r="AK91" i="1"/>
  <c r="AS91" i="1"/>
  <c r="AL91" i="1"/>
  <c r="AB92" i="1"/>
  <c r="AC92" i="1"/>
  <c r="AD92" i="1"/>
  <c r="AE92" i="1"/>
  <c r="AF92" i="1"/>
  <c r="AG92" i="1"/>
  <c r="AH92" i="1"/>
  <c r="AI92" i="1"/>
  <c r="AJ92" i="1"/>
  <c r="AK92" i="1"/>
  <c r="AL92" i="1"/>
  <c r="AB93" i="1"/>
  <c r="AC93" i="1"/>
  <c r="AD93" i="1"/>
  <c r="AE93" i="1"/>
  <c r="AF93" i="1"/>
  <c r="AG93" i="1"/>
  <c r="AH93" i="1"/>
  <c r="AI93" i="1"/>
  <c r="AJ93" i="1"/>
  <c r="AK93" i="1"/>
  <c r="AL93" i="1"/>
  <c r="AB94" i="1"/>
  <c r="AC94" i="1"/>
  <c r="AD94" i="1"/>
  <c r="AE94" i="1"/>
  <c r="AF94" i="1"/>
  <c r="AG94" i="1"/>
  <c r="AH94" i="1"/>
  <c r="AI94" i="1"/>
  <c r="AJ94" i="1"/>
  <c r="AK94" i="1"/>
  <c r="AL94" i="1"/>
  <c r="AB95" i="1"/>
  <c r="AC95" i="1"/>
  <c r="AD95" i="1"/>
  <c r="AE95" i="1"/>
  <c r="AF95" i="1"/>
  <c r="AG95" i="1"/>
  <c r="AH95" i="1"/>
  <c r="AI95" i="1"/>
  <c r="AJ95" i="1"/>
  <c r="AK95" i="1"/>
  <c r="AS95" i="1"/>
  <c r="AL95" i="1"/>
  <c r="AB96" i="1"/>
  <c r="AC96" i="1"/>
  <c r="AD96" i="1"/>
  <c r="AE96" i="1"/>
  <c r="AF96" i="1"/>
  <c r="AG96" i="1"/>
  <c r="AH96" i="1"/>
  <c r="AI96" i="1"/>
  <c r="AJ96" i="1"/>
  <c r="AK96" i="1"/>
  <c r="AL96" i="1"/>
  <c r="AB97" i="1"/>
  <c r="AC97" i="1"/>
  <c r="AD97" i="1"/>
  <c r="AE97" i="1"/>
  <c r="AF97" i="1"/>
  <c r="AG97" i="1"/>
  <c r="AH97" i="1"/>
  <c r="AI97" i="1"/>
  <c r="AJ97" i="1"/>
  <c r="AK97" i="1"/>
  <c r="AL97" i="1"/>
  <c r="AB98" i="1"/>
  <c r="AC98" i="1"/>
  <c r="AD98" i="1"/>
  <c r="AE98" i="1"/>
  <c r="AF98" i="1"/>
  <c r="AG98" i="1"/>
  <c r="AH98" i="1"/>
  <c r="AI98" i="1"/>
  <c r="AJ98" i="1"/>
  <c r="AK98" i="1"/>
  <c r="AL98" i="1"/>
  <c r="AB99" i="1"/>
  <c r="AC99" i="1"/>
  <c r="AD99" i="1"/>
  <c r="AE99" i="1"/>
  <c r="AF99" i="1"/>
  <c r="AG99" i="1"/>
  <c r="AH99" i="1"/>
  <c r="AI99" i="1"/>
  <c r="AJ99" i="1"/>
  <c r="AK99" i="1"/>
  <c r="AS99" i="1"/>
  <c r="AL99" i="1"/>
  <c r="AB100" i="1"/>
  <c r="AC100" i="1"/>
  <c r="AD100" i="1"/>
  <c r="AE100" i="1"/>
  <c r="AF100" i="1"/>
  <c r="AG100" i="1"/>
  <c r="AH100" i="1"/>
  <c r="AI100" i="1"/>
  <c r="AJ100" i="1"/>
  <c r="AK100" i="1"/>
  <c r="AL100" i="1"/>
  <c r="AB101" i="1"/>
  <c r="AC101" i="1"/>
  <c r="AD101" i="1"/>
  <c r="AE101" i="1"/>
  <c r="AF101" i="1"/>
  <c r="AG101" i="1"/>
  <c r="AH101" i="1"/>
  <c r="AI101" i="1"/>
  <c r="AJ101" i="1"/>
  <c r="AK101" i="1"/>
  <c r="AL101" i="1"/>
  <c r="AB102" i="1"/>
  <c r="AC102" i="1"/>
  <c r="AD102" i="1"/>
  <c r="AE102" i="1"/>
  <c r="AF102" i="1"/>
  <c r="AG102" i="1"/>
  <c r="AH102" i="1"/>
  <c r="AI102" i="1"/>
  <c r="AJ102" i="1"/>
  <c r="AK102" i="1"/>
  <c r="AL102" i="1"/>
  <c r="AB103" i="1"/>
  <c r="AC103" i="1"/>
  <c r="AD103" i="1"/>
  <c r="AE103" i="1"/>
  <c r="AF103" i="1"/>
  <c r="AG103" i="1"/>
  <c r="AH103" i="1"/>
  <c r="AI103" i="1"/>
  <c r="AJ103" i="1"/>
  <c r="AK103" i="1"/>
  <c r="AS103" i="1"/>
  <c r="AL103" i="1"/>
  <c r="AB104" i="1"/>
  <c r="AC104" i="1"/>
  <c r="AD104" i="1"/>
  <c r="AE104" i="1"/>
  <c r="AF104" i="1"/>
  <c r="AG104" i="1"/>
  <c r="AH104" i="1"/>
  <c r="AI104" i="1"/>
  <c r="AJ104" i="1"/>
  <c r="AK104" i="1"/>
  <c r="AL104" i="1"/>
  <c r="AB105" i="1"/>
  <c r="AC105" i="1"/>
  <c r="AD105" i="1"/>
  <c r="AE105" i="1"/>
  <c r="AF105" i="1"/>
  <c r="AG105" i="1"/>
  <c r="AH105" i="1"/>
  <c r="AI105" i="1"/>
  <c r="AJ105" i="1"/>
  <c r="AK105" i="1"/>
  <c r="AL105" i="1"/>
  <c r="AB106" i="1"/>
  <c r="AC106" i="1"/>
  <c r="AD106" i="1"/>
  <c r="AE106" i="1"/>
  <c r="AF106" i="1"/>
  <c r="AG106" i="1"/>
  <c r="AH106" i="1"/>
  <c r="AI106" i="1"/>
  <c r="AJ106" i="1"/>
  <c r="AK106" i="1"/>
  <c r="AL106" i="1"/>
  <c r="AB107" i="1"/>
  <c r="AC107" i="1"/>
  <c r="AD107" i="1"/>
  <c r="AE107" i="1"/>
  <c r="AF107" i="1"/>
  <c r="AG107" i="1"/>
  <c r="AH107" i="1"/>
  <c r="AI107" i="1"/>
  <c r="AJ107" i="1"/>
  <c r="AK107" i="1"/>
  <c r="AS107" i="1"/>
  <c r="AL107" i="1"/>
  <c r="AB108" i="1"/>
  <c r="AC108" i="1"/>
  <c r="AD108" i="1"/>
  <c r="AE108" i="1"/>
  <c r="AF108" i="1"/>
  <c r="AG108" i="1"/>
  <c r="AH108" i="1"/>
  <c r="AI108" i="1"/>
  <c r="AJ108" i="1"/>
  <c r="AK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1" i="1"/>
  <c r="AC111" i="1"/>
  <c r="AD111" i="1"/>
  <c r="AE111" i="1"/>
  <c r="AF111" i="1"/>
  <c r="AG111" i="1"/>
  <c r="AH111" i="1"/>
  <c r="AI111" i="1"/>
  <c r="AJ111" i="1"/>
  <c r="AK111" i="1"/>
  <c r="AS111" i="1"/>
  <c r="AL111" i="1"/>
  <c r="AB112" i="1"/>
  <c r="AC112" i="1"/>
  <c r="AD112" i="1"/>
  <c r="AE112" i="1"/>
  <c r="AF112" i="1"/>
  <c r="AG112" i="1"/>
  <c r="AH112" i="1"/>
  <c r="AI112" i="1"/>
  <c r="AJ112" i="1"/>
  <c r="AK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5" i="1"/>
  <c r="AC115" i="1"/>
  <c r="AD115" i="1"/>
  <c r="AE115" i="1"/>
  <c r="AF115" i="1"/>
  <c r="AG115" i="1"/>
  <c r="AH115" i="1"/>
  <c r="AI115" i="1"/>
  <c r="AJ115" i="1"/>
  <c r="AK115" i="1"/>
  <c r="AS115" i="1"/>
  <c r="AL115" i="1"/>
  <c r="AB116" i="1"/>
  <c r="AC116" i="1"/>
  <c r="AD116" i="1"/>
  <c r="AE116" i="1"/>
  <c r="AF116" i="1"/>
  <c r="AG116" i="1"/>
  <c r="AH116" i="1"/>
  <c r="AI116" i="1"/>
  <c r="AJ116" i="1"/>
  <c r="AK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19" i="1"/>
  <c r="AC119" i="1"/>
  <c r="AD119" i="1"/>
  <c r="AE119" i="1"/>
  <c r="AF119" i="1"/>
  <c r="AG119" i="1"/>
  <c r="AH119" i="1"/>
  <c r="AI119" i="1"/>
  <c r="AJ119" i="1"/>
  <c r="AK119" i="1"/>
  <c r="AS119" i="1"/>
  <c r="AL119" i="1"/>
  <c r="AB120" i="1"/>
  <c r="AC120" i="1"/>
  <c r="AD120" i="1"/>
  <c r="AE120" i="1"/>
  <c r="AF120" i="1"/>
  <c r="AG120" i="1"/>
  <c r="AH120" i="1"/>
  <c r="AI120" i="1"/>
  <c r="AJ120" i="1"/>
  <c r="AK120" i="1"/>
  <c r="AL120" i="1"/>
  <c r="AB121" i="1"/>
  <c r="AC121" i="1"/>
  <c r="AD121" i="1"/>
  <c r="AE121" i="1"/>
  <c r="AF121" i="1"/>
  <c r="AG121" i="1"/>
  <c r="AH121" i="1"/>
  <c r="AI121" i="1"/>
  <c r="AJ121" i="1"/>
  <c r="AK121" i="1"/>
  <c r="AL121" i="1"/>
  <c r="AB122" i="1"/>
  <c r="AC122" i="1"/>
  <c r="AD122" i="1"/>
  <c r="AE122" i="1"/>
  <c r="AF122" i="1"/>
  <c r="AG122" i="1"/>
  <c r="AH122" i="1"/>
  <c r="AI122" i="1"/>
  <c r="AJ122" i="1"/>
  <c r="AK122" i="1"/>
  <c r="AL122" i="1"/>
  <c r="AB123" i="1"/>
  <c r="AC123" i="1"/>
  <c r="AD123" i="1"/>
  <c r="AE123" i="1"/>
  <c r="AF123" i="1"/>
  <c r="AG123" i="1"/>
  <c r="AH123" i="1"/>
  <c r="AI123" i="1"/>
  <c r="AJ123" i="1"/>
  <c r="AK123" i="1"/>
  <c r="AS123" i="1"/>
  <c r="AL123" i="1"/>
  <c r="AB124" i="1"/>
  <c r="AC124" i="1"/>
  <c r="AD124" i="1"/>
  <c r="AE124" i="1"/>
  <c r="AF124" i="1"/>
  <c r="AG124" i="1"/>
  <c r="AH124" i="1"/>
  <c r="AI124" i="1"/>
  <c r="AJ124" i="1"/>
  <c r="AK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7" i="1"/>
  <c r="AC127" i="1"/>
  <c r="AD127" i="1"/>
  <c r="AE127" i="1"/>
  <c r="AF127" i="1"/>
  <c r="AG127" i="1"/>
  <c r="AH127" i="1"/>
  <c r="AI127" i="1"/>
  <c r="AJ127" i="1"/>
  <c r="AK127" i="1"/>
  <c r="AS127" i="1"/>
  <c r="AL127" i="1"/>
  <c r="AB128" i="1"/>
  <c r="AC128" i="1"/>
  <c r="AD128" i="1"/>
  <c r="AE128" i="1"/>
  <c r="AF128" i="1"/>
  <c r="AG128" i="1"/>
  <c r="AH128" i="1"/>
  <c r="AI128" i="1"/>
  <c r="AJ128" i="1"/>
  <c r="AK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1" i="1"/>
  <c r="AC131" i="1"/>
  <c r="AD131" i="1"/>
  <c r="AE131" i="1"/>
  <c r="AF131" i="1"/>
  <c r="AG131" i="1"/>
  <c r="AH131" i="1"/>
  <c r="AI131" i="1"/>
  <c r="AJ131" i="1"/>
  <c r="AK131" i="1"/>
  <c r="AS131" i="1"/>
  <c r="AL131" i="1"/>
  <c r="AB132" i="1"/>
  <c r="AC132" i="1"/>
  <c r="AD132" i="1"/>
  <c r="AE132" i="1"/>
  <c r="AF132" i="1"/>
  <c r="AG132" i="1"/>
  <c r="AH132" i="1"/>
  <c r="AI132" i="1"/>
  <c r="AJ132" i="1"/>
  <c r="AK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S135" i="1"/>
  <c r="AL135" i="1"/>
  <c r="AB136" i="1"/>
  <c r="AC136" i="1"/>
  <c r="AD136" i="1"/>
  <c r="AE136" i="1"/>
  <c r="AF136" i="1"/>
  <c r="AG136" i="1"/>
  <c r="AH136" i="1"/>
  <c r="AI136" i="1"/>
  <c r="AJ136" i="1"/>
  <c r="AK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S139" i="1"/>
  <c r="AL139" i="1"/>
  <c r="AB140" i="1"/>
  <c r="AC140" i="1"/>
  <c r="AD140" i="1"/>
  <c r="AE140" i="1"/>
  <c r="AF140" i="1"/>
  <c r="AG140" i="1"/>
  <c r="AH140" i="1"/>
  <c r="AI140" i="1"/>
  <c r="AJ140" i="1"/>
  <c r="AK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S143" i="1"/>
  <c r="AL143" i="1"/>
  <c r="AB144" i="1"/>
  <c r="AC144" i="1"/>
  <c r="AD144" i="1"/>
  <c r="AE144" i="1"/>
  <c r="AF144" i="1"/>
  <c r="AG144" i="1"/>
  <c r="AH144" i="1"/>
  <c r="AI144" i="1"/>
  <c r="AJ144" i="1"/>
  <c r="AK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S147" i="1"/>
  <c r="AL147" i="1"/>
  <c r="AB148" i="1"/>
  <c r="AC148" i="1"/>
  <c r="AD148" i="1"/>
  <c r="AE148" i="1"/>
  <c r="AF148" i="1"/>
  <c r="AG148" i="1"/>
  <c r="AH148" i="1"/>
  <c r="AI148" i="1"/>
  <c r="AJ148" i="1"/>
  <c r="AK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S151" i="1"/>
  <c r="AL151" i="1"/>
  <c r="AB152" i="1"/>
  <c r="AC152" i="1"/>
  <c r="AD152" i="1"/>
  <c r="AE152" i="1"/>
  <c r="AF152" i="1"/>
  <c r="AG152" i="1"/>
  <c r="AH152" i="1"/>
  <c r="AI152" i="1"/>
  <c r="AJ152" i="1"/>
  <c r="AK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S155" i="1"/>
  <c r="AL155" i="1"/>
  <c r="AB156" i="1"/>
  <c r="AC156" i="1"/>
  <c r="AD156" i="1"/>
  <c r="AE156" i="1"/>
  <c r="AF156" i="1"/>
  <c r="AG156" i="1"/>
  <c r="AH156" i="1"/>
  <c r="AI156" i="1"/>
  <c r="AJ156" i="1"/>
  <c r="AK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S159" i="1"/>
  <c r="AL159" i="1"/>
  <c r="AB160" i="1"/>
  <c r="AC160" i="1"/>
  <c r="AD160" i="1"/>
  <c r="AE160" i="1"/>
  <c r="AF160" i="1"/>
  <c r="AG160" i="1"/>
  <c r="AH160" i="1"/>
  <c r="AI160" i="1"/>
  <c r="AJ160" i="1"/>
  <c r="AK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S163" i="1"/>
  <c r="AL163" i="1"/>
  <c r="AB164" i="1"/>
  <c r="AC164" i="1"/>
  <c r="AD164" i="1"/>
  <c r="AE164" i="1"/>
  <c r="AF164" i="1"/>
  <c r="AG164" i="1"/>
  <c r="AH164" i="1"/>
  <c r="AI164" i="1"/>
  <c r="AJ164" i="1"/>
  <c r="AK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S167" i="1"/>
  <c r="AL167" i="1"/>
  <c r="AB168" i="1"/>
  <c r="AC168" i="1"/>
  <c r="AD168" i="1"/>
  <c r="AE168" i="1"/>
  <c r="AF168" i="1"/>
  <c r="AG168" i="1"/>
  <c r="AH168" i="1"/>
  <c r="AI168" i="1"/>
  <c r="AJ168" i="1"/>
  <c r="AK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S171" i="1"/>
  <c r="AL171" i="1"/>
  <c r="AB172" i="1"/>
  <c r="AC172" i="1"/>
  <c r="AD172" i="1"/>
  <c r="AE172" i="1"/>
  <c r="AF172" i="1"/>
  <c r="AG172" i="1"/>
  <c r="AH172" i="1"/>
  <c r="AI172" i="1"/>
  <c r="AJ172" i="1"/>
  <c r="AK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S175" i="1"/>
  <c r="AL175" i="1"/>
  <c r="AB176" i="1"/>
  <c r="AC176" i="1"/>
  <c r="AD176" i="1"/>
  <c r="AE176" i="1"/>
  <c r="AF176" i="1"/>
  <c r="AG176" i="1"/>
  <c r="AH176" i="1"/>
  <c r="AI176" i="1"/>
  <c r="AJ176" i="1"/>
  <c r="AK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S179" i="1"/>
  <c r="AL179" i="1"/>
  <c r="AB180" i="1"/>
  <c r="AC180" i="1"/>
  <c r="AD180" i="1"/>
  <c r="AE180" i="1"/>
  <c r="AF180" i="1"/>
  <c r="AG180" i="1"/>
  <c r="AH180" i="1"/>
  <c r="AI180" i="1"/>
  <c r="AJ180" i="1"/>
  <c r="AK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3" i="1"/>
  <c r="AC183" i="1"/>
  <c r="AD183" i="1"/>
  <c r="AE183" i="1"/>
  <c r="AF183" i="1"/>
  <c r="AG183" i="1"/>
  <c r="AH183" i="1"/>
  <c r="AI183" i="1"/>
  <c r="AJ183" i="1"/>
  <c r="AK183" i="1"/>
  <c r="AS183" i="1"/>
  <c r="AL183" i="1"/>
  <c r="AB184" i="1"/>
  <c r="AC184" i="1"/>
  <c r="AD184" i="1"/>
  <c r="AE184" i="1"/>
  <c r="AF184" i="1"/>
  <c r="AG184" i="1"/>
  <c r="AH184" i="1"/>
  <c r="AI184" i="1"/>
  <c r="AJ184" i="1"/>
  <c r="AK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B187" i="1"/>
  <c r="AC187" i="1"/>
  <c r="AD187" i="1"/>
  <c r="AE187" i="1"/>
  <c r="AF187" i="1"/>
  <c r="AG187" i="1"/>
  <c r="AH187" i="1"/>
  <c r="AI187" i="1"/>
  <c r="AJ187" i="1"/>
  <c r="AK187" i="1"/>
  <c r="AS187" i="1"/>
  <c r="AL187" i="1"/>
  <c r="AB188" i="1"/>
  <c r="AC188" i="1"/>
  <c r="AD188" i="1"/>
  <c r="AE188" i="1"/>
  <c r="AF188" i="1"/>
  <c r="AG188" i="1"/>
  <c r="AH188" i="1"/>
  <c r="AI188" i="1"/>
  <c r="AJ188" i="1"/>
  <c r="AK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B191" i="1"/>
  <c r="AC191" i="1"/>
  <c r="AD191" i="1"/>
  <c r="AE191" i="1"/>
  <c r="AF191" i="1"/>
  <c r="AG191" i="1"/>
  <c r="AH191" i="1"/>
  <c r="AI191" i="1"/>
  <c r="AJ191" i="1"/>
  <c r="AK191" i="1"/>
  <c r="AS191" i="1"/>
  <c r="AL191" i="1"/>
  <c r="AB192" i="1"/>
  <c r="AC192" i="1"/>
  <c r="AD192" i="1"/>
  <c r="AE192" i="1"/>
  <c r="AF192" i="1"/>
  <c r="AG192" i="1"/>
  <c r="AH192" i="1"/>
  <c r="AI192" i="1"/>
  <c r="AJ192" i="1"/>
  <c r="AK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5" i="1"/>
  <c r="AC195" i="1"/>
  <c r="AD195" i="1"/>
  <c r="AE195" i="1"/>
  <c r="AF195" i="1"/>
  <c r="AG195" i="1"/>
  <c r="AH195" i="1"/>
  <c r="AI195" i="1"/>
  <c r="AJ195" i="1"/>
  <c r="AK195" i="1"/>
  <c r="AS195" i="1"/>
  <c r="AL195" i="1"/>
  <c r="AB196" i="1"/>
  <c r="AC196" i="1"/>
  <c r="AD196" i="1"/>
  <c r="AE196" i="1"/>
  <c r="AF196" i="1"/>
  <c r="AG196" i="1"/>
  <c r="AH196" i="1"/>
  <c r="AI196" i="1"/>
  <c r="AJ196" i="1"/>
  <c r="AK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199" i="1"/>
  <c r="AC199" i="1"/>
  <c r="AD199" i="1"/>
  <c r="AE199" i="1"/>
  <c r="AF199" i="1"/>
  <c r="AG199" i="1"/>
  <c r="AH199" i="1"/>
  <c r="AI199" i="1"/>
  <c r="AJ199" i="1"/>
  <c r="AK199" i="1"/>
  <c r="AS199" i="1"/>
  <c r="AL199" i="1"/>
  <c r="AB200" i="1"/>
  <c r="AC200" i="1"/>
  <c r="AD200" i="1"/>
  <c r="AE200" i="1"/>
  <c r="AF200" i="1"/>
  <c r="AG200" i="1"/>
  <c r="AH200" i="1"/>
  <c r="AI200" i="1"/>
  <c r="AJ200" i="1"/>
  <c r="AK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S203" i="1"/>
  <c r="AL203"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S207" i="1"/>
  <c r="AL207" i="1"/>
  <c r="AB208" i="1"/>
  <c r="AC208" i="1"/>
  <c r="AD208" i="1"/>
  <c r="AE208" i="1"/>
  <c r="AF208" i="1"/>
  <c r="AG208" i="1"/>
  <c r="AH208" i="1"/>
  <c r="AI208" i="1"/>
  <c r="AJ208" i="1"/>
  <c r="AK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S211" i="1"/>
  <c r="AL211" i="1"/>
  <c r="AB212" i="1"/>
  <c r="AC212" i="1"/>
  <c r="AD212" i="1"/>
  <c r="AE212" i="1"/>
  <c r="AF212" i="1"/>
  <c r="AG212" i="1"/>
  <c r="AH212" i="1"/>
  <c r="AI212" i="1"/>
  <c r="AJ212" i="1"/>
  <c r="AK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S215" i="1"/>
  <c r="AL215" i="1"/>
  <c r="AB216" i="1"/>
  <c r="AC216" i="1"/>
  <c r="AD216" i="1"/>
  <c r="AE216" i="1"/>
  <c r="AF216" i="1"/>
  <c r="AG216" i="1"/>
  <c r="AH216" i="1"/>
  <c r="AI216" i="1"/>
  <c r="AJ216" i="1"/>
  <c r="AK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S219" i="1"/>
  <c r="AL219" i="1"/>
  <c r="AB220" i="1"/>
  <c r="AC220" i="1"/>
  <c r="AD220" i="1"/>
  <c r="AE220" i="1"/>
  <c r="AF220" i="1"/>
  <c r="AG220" i="1"/>
  <c r="AH220" i="1"/>
  <c r="AI220" i="1"/>
  <c r="AJ220" i="1"/>
  <c r="AK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S223" i="1"/>
  <c r="AL223" i="1"/>
  <c r="AB224" i="1"/>
  <c r="AC224" i="1"/>
  <c r="AD224" i="1"/>
  <c r="AE224" i="1"/>
  <c r="AF224" i="1"/>
  <c r="AG224" i="1"/>
  <c r="AH224" i="1"/>
  <c r="AI224" i="1"/>
  <c r="AJ224" i="1"/>
  <c r="AK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S227" i="1"/>
  <c r="AL227" i="1"/>
  <c r="AB228" i="1"/>
  <c r="AC228" i="1"/>
  <c r="AD228" i="1"/>
  <c r="AE228" i="1"/>
  <c r="AF228" i="1"/>
  <c r="AG228" i="1"/>
  <c r="AH228" i="1"/>
  <c r="AI228" i="1"/>
  <c r="AJ228" i="1"/>
  <c r="AK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S231" i="1"/>
  <c r="AL231" i="1"/>
  <c r="AB232" i="1"/>
  <c r="AC232" i="1"/>
  <c r="AD232" i="1"/>
  <c r="AE232" i="1"/>
  <c r="AF232" i="1"/>
  <c r="AG232" i="1"/>
  <c r="AH232" i="1"/>
  <c r="AI232" i="1"/>
  <c r="AJ232" i="1"/>
  <c r="AK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S235" i="1"/>
  <c r="AL235" i="1"/>
  <c r="AB236" i="1"/>
  <c r="AC236" i="1"/>
  <c r="AD236" i="1"/>
  <c r="AE236" i="1"/>
  <c r="AF236" i="1"/>
  <c r="AG236" i="1"/>
  <c r="AH236" i="1"/>
  <c r="AI236" i="1"/>
  <c r="AJ236" i="1"/>
  <c r="AK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S239" i="1"/>
  <c r="AL239" i="1"/>
  <c r="AB240" i="1"/>
  <c r="AC240" i="1"/>
  <c r="AD240" i="1"/>
  <c r="AE240" i="1"/>
  <c r="AF240" i="1"/>
  <c r="AG240" i="1"/>
  <c r="AH240" i="1"/>
  <c r="AI240" i="1"/>
  <c r="AJ240" i="1"/>
  <c r="AK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S243" i="1"/>
  <c r="AL243" i="1"/>
  <c r="AB244" i="1"/>
  <c r="AC244" i="1"/>
  <c r="AD244" i="1"/>
  <c r="AE244" i="1"/>
  <c r="AF244" i="1"/>
  <c r="AG244" i="1"/>
  <c r="AH244" i="1"/>
  <c r="AI244" i="1"/>
  <c r="AJ244" i="1"/>
  <c r="AK244" i="1"/>
  <c r="AL244" i="1"/>
  <c r="AB245" i="1"/>
  <c r="AC245" i="1"/>
  <c r="AD245" i="1"/>
  <c r="AE245" i="1"/>
  <c r="AF245" i="1"/>
  <c r="AG245" i="1"/>
  <c r="AH245" i="1"/>
  <c r="AI245" i="1"/>
  <c r="AJ245" i="1"/>
  <c r="AK245" i="1"/>
  <c r="AL245" i="1"/>
  <c r="AB246" i="1"/>
  <c r="AC246" i="1"/>
  <c r="AD246" i="1"/>
  <c r="AE246" i="1"/>
  <c r="AF246" i="1"/>
  <c r="AG246" i="1"/>
  <c r="AH246" i="1"/>
  <c r="AI246" i="1"/>
  <c r="AJ246" i="1"/>
  <c r="AK246" i="1"/>
  <c r="AL246" i="1"/>
  <c r="AB247" i="1"/>
  <c r="AC247" i="1"/>
  <c r="AD247" i="1"/>
  <c r="AE247" i="1"/>
  <c r="AF247" i="1"/>
  <c r="AG247" i="1"/>
  <c r="AH247" i="1"/>
  <c r="AI247" i="1"/>
  <c r="AJ247" i="1"/>
  <c r="AK247" i="1"/>
  <c r="AS247" i="1"/>
  <c r="AL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S251" i="1"/>
  <c r="AL251" i="1"/>
  <c r="AB252" i="1"/>
  <c r="AC252" i="1"/>
  <c r="AD252" i="1"/>
  <c r="AE252" i="1"/>
  <c r="AF252" i="1"/>
  <c r="AG252" i="1"/>
  <c r="AH252" i="1"/>
  <c r="AI252" i="1"/>
  <c r="AJ252" i="1"/>
  <c r="AK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S255" i="1"/>
  <c r="AL255" i="1"/>
  <c r="AB256" i="1"/>
  <c r="AC256" i="1"/>
  <c r="AD256" i="1"/>
  <c r="AE256" i="1"/>
  <c r="AF256" i="1"/>
  <c r="AG256" i="1"/>
  <c r="AH256" i="1"/>
  <c r="AI256" i="1"/>
  <c r="AJ256" i="1"/>
  <c r="AK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S259" i="1"/>
  <c r="AL259"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S263" i="1"/>
  <c r="AL263" i="1"/>
  <c r="AB264" i="1"/>
  <c r="AC264" i="1"/>
  <c r="AD264" i="1"/>
  <c r="AE264" i="1"/>
  <c r="AF264" i="1"/>
  <c r="AG264" i="1"/>
  <c r="AH264" i="1"/>
  <c r="AI264" i="1"/>
  <c r="AJ264" i="1"/>
  <c r="AK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S267" i="1"/>
  <c r="AL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S271" i="1"/>
  <c r="AL271" i="1"/>
  <c r="AB272" i="1"/>
  <c r="AC272" i="1"/>
  <c r="AD272" i="1"/>
  <c r="AE272" i="1"/>
  <c r="AF272" i="1"/>
  <c r="AG272" i="1"/>
  <c r="AH272" i="1"/>
  <c r="AI272" i="1"/>
  <c r="AJ272" i="1"/>
  <c r="AK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S275" i="1"/>
  <c r="AL275" i="1"/>
  <c r="AB276" i="1"/>
  <c r="AC276" i="1"/>
  <c r="AD276" i="1"/>
  <c r="AE276" i="1"/>
  <c r="AF276" i="1"/>
  <c r="AG276" i="1"/>
  <c r="AH276" i="1"/>
  <c r="AI276" i="1"/>
  <c r="AJ276" i="1"/>
  <c r="AK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S279" i="1"/>
  <c r="AL279" i="1"/>
  <c r="AB280" i="1"/>
  <c r="AC280" i="1"/>
  <c r="AD280" i="1"/>
  <c r="AE280" i="1"/>
  <c r="AF280" i="1"/>
  <c r="AG280" i="1"/>
  <c r="AH280" i="1"/>
  <c r="AI280" i="1"/>
  <c r="AJ280" i="1"/>
  <c r="AK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S283" i="1"/>
  <c r="AL283" i="1"/>
  <c r="AB284" i="1"/>
  <c r="AC284" i="1"/>
  <c r="AD284" i="1"/>
  <c r="AE284" i="1"/>
  <c r="AF284" i="1"/>
  <c r="AG284" i="1"/>
  <c r="AH284" i="1"/>
  <c r="AI284" i="1"/>
  <c r="AJ284" i="1"/>
  <c r="AK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S287" i="1"/>
  <c r="AL287" i="1"/>
  <c r="AB288" i="1"/>
  <c r="AC288" i="1"/>
  <c r="AD288" i="1"/>
  <c r="AE288" i="1"/>
  <c r="AF288" i="1"/>
  <c r="AG288" i="1"/>
  <c r="AH288" i="1"/>
  <c r="AI288" i="1"/>
  <c r="AJ288" i="1"/>
  <c r="AK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S291" i="1"/>
  <c r="AL291" i="1"/>
  <c r="AB292" i="1"/>
  <c r="AC292" i="1"/>
  <c r="AD292" i="1"/>
  <c r="AE292" i="1"/>
  <c r="AF292" i="1"/>
  <c r="AG292" i="1"/>
  <c r="AH292" i="1"/>
  <c r="AI292" i="1"/>
  <c r="AJ292" i="1"/>
  <c r="AK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S295" i="1"/>
  <c r="AL295" i="1"/>
  <c r="AB296" i="1"/>
  <c r="AC296" i="1"/>
  <c r="AD296" i="1"/>
  <c r="AE296" i="1"/>
  <c r="AF296" i="1"/>
  <c r="AG296" i="1"/>
  <c r="AH296" i="1"/>
  <c r="AI296" i="1"/>
  <c r="AJ296" i="1"/>
  <c r="AK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S299" i="1"/>
  <c r="AL299" i="1"/>
  <c r="AB300" i="1"/>
  <c r="AC300" i="1"/>
  <c r="AD300" i="1"/>
  <c r="AE300" i="1"/>
  <c r="AF300" i="1"/>
  <c r="AG300" i="1"/>
  <c r="AH300" i="1"/>
  <c r="AI300" i="1"/>
  <c r="AJ300" i="1"/>
  <c r="AK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S303" i="1"/>
  <c r="AL303" i="1"/>
  <c r="AB304" i="1"/>
  <c r="AC304" i="1"/>
  <c r="AD304" i="1"/>
  <c r="AE304" i="1"/>
  <c r="AF304" i="1"/>
  <c r="AG304" i="1"/>
  <c r="AH304" i="1"/>
  <c r="AI304" i="1"/>
  <c r="AJ304" i="1"/>
  <c r="AK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S307" i="1"/>
  <c r="AL307" i="1"/>
  <c r="AB308" i="1"/>
  <c r="AC308" i="1"/>
  <c r="AD308" i="1"/>
  <c r="AE308" i="1"/>
  <c r="AF308" i="1"/>
  <c r="AG308" i="1"/>
  <c r="AH308" i="1"/>
  <c r="AI308" i="1"/>
  <c r="AJ308" i="1"/>
  <c r="AK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S311" i="1"/>
  <c r="AL311" i="1"/>
  <c r="AB312" i="1"/>
  <c r="AC312" i="1"/>
  <c r="AD312" i="1"/>
  <c r="AE312" i="1"/>
  <c r="AF312" i="1"/>
  <c r="AG312" i="1"/>
  <c r="AH312" i="1"/>
  <c r="AI312" i="1"/>
  <c r="AJ312" i="1"/>
  <c r="AK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S315" i="1"/>
  <c r="AL315" i="1"/>
  <c r="AB316" i="1"/>
  <c r="AC316" i="1"/>
  <c r="AD316" i="1"/>
  <c r="AE316" i="1"/>
  <c r="AF316" i="1"/>
  <c r="AG316" i="1"/>
  <c r="AH316" i="1"/>
  <c r="AI316" i="1"/>
  <c r="AJ316" i="1"/>
  <c r="AK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S319" i="1"/>
  <c r="AL319" i="1"/>
  <c r="AB320" i="1"/>
  <c r="AC320" i="1"/>
  <c r="AD320" i="1"/>
  <c r="AE320" i="1"/>
  <c r="AF320" i="1"/>
  <c r="AG320" i="1"/>
  <c r="AH320" i="1"/>
  <c r="AI320" i="1"/>
  <c r="AJ320" i="1"/>
  <c r="AK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S323" i="1"/>
  <c r="AL323" i="1"/>
  <c r="AB324" i="1"/>
  <c r="AC324" i="1"/>
  <c r="AD324" i="1"/>
  <c r="AE324" i="1"/>
  <c r="AF324" i="1"/>
  <c r="AG324" i="1"/>
  <c r="AH324" i="1"/>
  <c r="AI324" i="1"/>
  <c r="AJ324" i="1"/>
  <c r="AK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S327" i="1"/>
  <c r="AL327" i="1"/>
  <c r="AB328" i="1"/>
  <c r="AC328" i="1"/>
  <c r="AD328" i="1"/>
  <c r="AE328" i="1"/>
  <c r="AF328" i="1"/>
  <c r="AG328" i="1"/>
  <c r="AH328" i="1"/>
  <c r="AI328" i="1"/>
  <c r="AJ328" i="1"/>
  <c r="AK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S331" i="1"/>
  <c r="AL331" i="1"/>
  <c r="AB332" i="1"/>
  <c r="AC332" i="1"/>
  <c r="AD332" i="1"/>
  <c r="AE332" i="1"/>
  <c r="AF332" i="1"/>
  <c r="AG332" i="1"/>
  <c r="AH332" i="1"/>
  <c r="AI332" i="1"/>
  <c r="AJ332" i="1"/>
  <c r="AK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S335" i="1"/>
  <c r="AL335" i="1"/>
  <c r="AB336" i="1"/>
  <c r="AC336" i="1"/>
  <c r="AD336" i="1"/>
  <c r="AE336" i="1"/>
  <c r="AF336" i="1"/>
  <c r="AG336" i="1"/>
  <c r="AH336" i="1"/>
  <c r="AI336" i="1"/>
  <c r="AJ336" i="1"/>
  <c r="AK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S339" i="1"/>
  <c r="AL339" i="1"/>
  <c r="AB340" i="1"/>
  <c r="AC340" i="1"/>
  <c r="AD340" i="1"/>
  <c r="AE340" i="1"/>
  <c r="AF340" i="1"/>
  <c r="AG340" i="1"/>
  <c r="AH340" i="1"/>
  <c r="AI340" i="1"/>
  <c r="AJ340" i="1"/>
  <c r="AK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S343" i="1"/>
  <c r="AL343" i="1"/>
  <c r="AB344" i="1"/>
  <c r="AC344" i="1"/>
  <c r="AD344" i="1"/>
  <c r="AE344" i="1"/>
  <c r="AF344" i="1"/>
  <c r="AG344" i="1"/>
  <c r="AH344" i="1"/>
  <c r="AI344" i="1"/>
  <c r="AJ344" i="1"/>
  <c r="AK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S347" i="1"/>
  <c r="AL347" i="1"/>
  <c r="AB348" i="1"/>
  <c r="AC348" i="1"/>
  <c r="AD348" i="1"/>
  <c r="AE348" i="1"/>
  <c r="AF348" i="1"/>
  <c r="AG348" i="1"/>
  <c r="AH348" i="1"/>
  <c r="AI348" i="1"/>
  <c r="AJ348" i="1"/>
  <c r="AK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S351" i="1"/>
  <c r="AL351" i="1"/>
  <c r="AB352" i="1"/>
  <c r="AC352" i="1"/>
  <c r="AD352" i="1"/>
  <c r="AE352" i="1"/>
  <c r="AF352" i="1"/>
  <c r="AG352" i="1"/>
  <c r="AH352" i="1"/>
  <c r="AI352" i="1"/>
  <c r="AJ352" i="1"/>
  <c r="AK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S355" i="1"/>
  <c r="AL355" i="1"/>
  <c r="AB356" i="1"/>
  <c r="AC356" i="1"/>
  <c r="AD356" i="1"/>
  <c r="AE356" i="1"/>
  <c r="AF356" i="1"/>
  <c r="AG356" i="1"/>
  <c r="AH356" i="1"/>
  <c r="AI356" i="1"/>
  <c r="AJ356" i="1"/>
  <c r="AK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S359" i="1"/>
  <c r="AL359" i="1"/>
  <c r="AB360" i="1"/>
  <c r="AC360" i="1"/>
  <c r="AD360" i="1"/>
  <c r="AE360" i="1"/>
  <c r="AF360" i="1"/>
  <c r="AG360" i="1"/>
  <c r="AH360" i="1"/>
  <c r="AI360" i="1"/>
  <c r="AJ360" i="1"/>
  <c r="AK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S363" i="1"/>
  <c r="AL363" i="1"/>
  <c r="AB364" i="1"/>
  <c r="AC364" i="1"/>
  <c r="AD364" i="1"/>
  <c r="AE364" i="1"/>
  <c r="AF364" i="1"/>
  <c r="AG364" i="1"/>
  <c r="AH364" i="1"/>
  <c r="AI364" i="1"/>
  <c r="AJ364" i="1"/>
  <c r="AK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S367" i="1"/>
  <c r="AL367" i="1"/>
  <c r="AB368" i="1"/>
  <c r="AC368" i="1"/>
  <c r="AD368" i="1"/>
  <c r="AE368" i="1"/>
  <c r="AF368" i="1"/>
  <c r="AG368" i="1"/>
  <c r="AH368" i="1"/>
  <c r="AI368" i="1"/>
  <c r="AJ368" i="1"/>
  <c r="AK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S371" i="1"/>
  <c r="AL371" i="1"/>
  <c r="AB372" i="1"/>
  <c r="AC372" i="1"/>
  <c r="AD372" i="1"/>
  <c r="AE372" i="1"/>
  <c r="AF372" i="1"/>
  <c r="AG372" i="1"/>
  <c r="AH372" i="1"/>
  <c r="AI372" i="1"/>
  <c r="AJ372" i="1"/>
  <c r="AK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S375" i="1"/>
  <c r="AL375" i="1"/>
  <c r="AS373" i="1"/>
  <c r="AS369" i="1"/>
  <c r="AS365" i="1"/>
  <c r="AS361" i="1"/>
  <c r="AS357" i="1"/>
  <c r="AS353" i="1"/>
  <c r="AS349" i="1"/>
  <c r="AS345" i="1"/>
  <c r="AS341" i="1"/>
  <c r="AS337" i="1"/>
  <c r="AS333" i="1"/>
  <c r="AS329" i="1"/>
  <c r="AS325" i="1"/>
  <c r="AS321" i="1"/>
  <c r="AS317" i="1"/>
  <c r="AS316" i="1"/>
  <c r="AS318" i="1"/>
  <c r="AS320" i="1"/>
  <c r="AS322" i="1"/>
  <c r="AS324" i="1"/>
  <c r="AS326" i="1"/>
  <c r="AS328" i="1"/>
  <c r="AS330" i="1"/>
  <c r="AS332" i="1"/>
  <c r="AS334" i="1"/>
  <c r="AS336" i="1"/>
  <c r="AS338" i="1"/>
  <c r="AS340" i="1"/>
  <c r="AS342" i="1"/>
  <c r="AS344" i="1"/>
  <c r="AS391" i="1"/>
  <c r="AS313" i="1"/>
  <c r="AS309" i="1"/>
  <c r="AS305" i="1"/>
  <c r="AS301" i="1"/>
  <c r="AS297" i="1"/>
  <c r="AS293" i="1"/>
  <c r="AS289" i="1"/>
  <c r="AS285" i="1"/>
  <c r="AS281" i="1"/>
  <c r="AS277" i="1"/>
  <c r="AS273" i="1"/>
  <c r="AS269" i="1"/>
  <c r="AS265" i="1"/>
  <c r="AS261" i="1"/>
  <c r="AS257" i="1"/>
  <c r="AS253" i="1"/>
  <c r="AS249" i="1"/>
  <c r="AS245" i="1"/>
  <c r="AS241" i="1"/>
  <c r="AS237" i="1"/>
  <c r="AS233" i="1"/>
  <c r="AS229" i="1"/>
  <c r="AS225" i="1"/>
  <c r="AS221" i="1"/>
  <c r="AS217" i="1"/>
  <c r="AS213" i="1"/>
  <c r="AS209" i="1"/>
  <c r="AS205" i="1"/>
  <c r="AS201" i="1"/>
  <c r="AS197" i="1"/>
  <c r="AS193" i="1"/>
  <c r="AS189" i="1"/>
  <c r="AS185" i="1"/>
  <c r="AS181" i="1"/>
  <c r="AS177" i="1"/>
  <c r="AS173" i="1"/>
  <c r="AS169" i="1"/>
  <c r="AS165" i="1"/>
  <c r="AS161" i="1"/>
  <c r="AS157" i="1"/>
  <c r="AS153" i="1"/>
  <c r="AS149" i="1"/>
  <c r="AS145" i="1"/>
  <c r="AS141" i="1"/>
  <c r="AS137" i="1"/>
  <c r="AS133" i="1"/>
  <c r="AS129" i="1"/>
  <c r="AS125" i="1"/>
  <c r="AS121" i="1"/>
  <c r="AS117" i="1"/>
  <c r="AS113" i="1"/>
  <c r="AS109" i="1"/>
  <c r="AS105" i="1"/>
  <c r="AS101" i="1"/>
  <c r="AS97" i="1"/>
  <c r="AS93" i="1"/>
  <c r="AS89" i="1"/>
  <c r="AS85" i="1"/>
  <c r="AS81" i="1"/>
  <c r="AS77" i="1"/>
  <c r="AS73" i="1"/>
  <c r="AS69" i="1"/>
  <c r="AS65" i="1"/>
  <c r="AS61" i="1"/>
  <c r="AS57" i="1"/>
  <c r="AS53" i="1"/>
  <c r="AS49" i="1"/>
  <c r="AS45" i="1"/>
  <c r="AS42" i="1"/>
  <c r="AS44" i="1"/>
  <c r="AS46" i="1"/>
  <c r="AS48" i="1"/>
  <c r="AS50" i="1"/>
  <c r="AS52" i="1"/>
  <c r="AS54" i="1"/>
  <c r="AS56" i="1"/>
  <c r="AS58" i="1"/>
  <c r="AS60" i="1"/>
  <c r="AS62" i="1"/>
  <c r="AS64" i="1"/>
  <c r="AS66" i="1"/>
  <c r="AS68" i="1"/>
  <c r="AS382" i="1"/>
  <c r="AS41" i="1"/>
  <c r="AS37" i="1"/>
  <c r="AS33" i="1"/>
  <c r="AS29" i="1"/>
  <c r="AS25" i="1"/>
  <c r="AS21" i="1"/>
  <c r="AS17" i="1"/>
  <c r="AS374" i="1"/>
  <c r="AS370" i="1"/>
  <c r="AS366" i="1"/>
  <c r="AS362" i="1"/>
  <c r="AS358" i="1"/>
  <c r="AS354" i="1"/>
  <c r="AS350" i="1"/>
  <c r="AS346" i="1"/>
  <c r="AS314" i="1"/>
  <c r="AS310" i="1"/>
  <c r="AS306" i="1"/>
  <c r="AS302" i="1"/>
  <c r="AS298" i="1"/>
  <c r="AS294" i="1"/>
  <c r="AS290" i="1"/>
  <c r="AS286" i="1"/>
  <c r="AS282" i="1"/>
  <c r="AS278" i="1"/>
  <c r="AS274" i="1"/>
  <c r="AS270" i="1"/>
  <c r="AS266" i="1"/>
  <c r="AS262" i="1"/>
  <c r="AS258" i="1"/>
  <c r="AS254" i="1"/>
  <c r="AS250" i="1"/>
  <c r="AS246" i="1"/>
  <c r="AS242" i="1"/>
  <c r="AS238" i="1"/>
  <c r="AS234" i="1"/>
  <c r="AS230" i="1"/>
  <c r="AS226" i="1"/>
  <c r="AS222" i="1"/>
  <c r="AS218" i="1"/>
  <c r="AS214" i="1"/>
  <c r="AS210" i="1"/>
  <c r="AS206" i="1"/>
  <c r="AS202" i="1"/>
  <c r="AS198" i="1"/>
  <c r="AS194" i="1"/>
  <c r="AS190" i="1"/>
  <c r="AS186" i="1"/>
  <c r="AS182" i="1"/>
  <c r="AS178" i="1"/>
  <c r="AS174" i="1"/>
  <c r="AS170" i="1"/>
  <c r="AS166" i="1"/>
  <c r="AS162" i="1"/>
  <c r="AS158" i="1"/>
  <c r="AS154" i="1"/>
  <c r="AS150" i="1"/>
  <c r="AS146" i="1"/>
  <c r="AS142" i="1"/>
  <c r="AS138" i="1"/>
  <c r="AS134" i="1"/>
  <c r="AS130" i="1"/>
  <c r="AS126" i="1"/>
  <c r="AS122" i="1"/>
  <c r="AS118" i="1"/>
  <c r="AS114" i="1"/>
  <c r="AS110" i="1"/>
  <c r="AS106" i="1"/>
  <c r="AS102" i="1"/>
  <c r="AS98" i="1"/>
  <c r="AS94" i="1"/>
  <c r="AS90" i="1"/>
  <c r="AS86" i="1"/>
  <c r="AS82" i="1"/>
  <c r="AS78" i="1"/>
  <c r="AS74" i="1"/>
  <c r="AS70" i="1"/>
  <c r="AS38" i="1"/>
  <c r="AS34" i="1"/>
  <c r="AS30" i="1"/>
  <c r="AS26" i="1"/>
  <c r="AS22" i="1"/>
  <c r="AS18" i="1"/>
  <c r="AS14" i="1"/>
  <c r="AS372" i="1"/>
  <c r="AS368" i="1"/>
  <c r="AS364" i="1"/>
  <c r="AS360" i="1"/>
  <c r="AS356" i="1"/>
  <c r="AS352" i="1"/>
  <c r="AS348" i="1"/>
  <c r="AS312" i="1"/>
  <c r="AS308" i="1"/>
  <c r="AS304" i="1"/>
  <c r="AS300" i="1"/>
  <c r="AS296" i="1"/>
  <c r="AS292" i="1"/>
  <c r="AS288" i="1"/>
  <c r="AS284" i="1"/>
  <c r="AS280" i="1"/>
  <c r="AS276" i="1"/>
  <c r="AS272" i="1"/>
  <c r="AS268" i="1"/>
  <c r="AS264" i="1"/>
  <c r="AS260" i="1"/>
  <c r="AS256" i="1"/>
  <c r="AS378" i="1"/>
  <c r="AS252" i="1"/>
  <c r="AS248" i="1"/>
  <c r="AS244" i="1"/>
  <c r="AS240" i="1"/>
  <c r="AS236" i="1"/>
  <c r="AS232" i="1"/>
  <c r="AS228" i="1"/>
  <c r="AS224" i="1"/>
  <c r="AS388" i="1"/>
  <c r="AS220" i="1"/>
  <c r="AS216" i="1"/>
  <c r="AS212" i="1"/>
  <c r="AS208" i="1"/>
  <c r="AS204" i="1"/>
  <c r="AS200" i="1"/>
  <c r="AS196" i="1"/>
  <c r="AS192" i="1"/>
  <c r="AS387" i="1"/>
  <c r="AS188" i="1"/>
  <c r="AS184" i="1"/>
  <c r="AS180" i="1"/>
  <c r="AS176" i="1"/>
  <c r="AS172" i="1"/>
  <c r="AS168" i="1"/>
  <c r="AS164" i="1"/>
  <c r="AS160" i="1"/>
  <c r="AS156" i="1"/>
  <c r="AS152" i="1"/>
  <c r="AS148" i="1"/>
  <c r="AS144" i="1"/>
  <c r="AS140" i="1"/>
  <c r="AS136" i="1"/>
  <c r="AS132" i="1"/>
  <c r="AS128" i="1"/>
  <c r="AS124" i="1"/>
  <c r="AS120" i="1"/>
  <c r="AS116" i="1"/>
  <c r="AS112" i="1"/>
  <c r="AS108" i="1"/>
  <c r="AS104" i="1"/>
  <c r="AS100" i="1"/>
  <c r="AS96" i="1"/>
  <c r="AS92" i="1"/>
  <c r="AS88" i="1"/>
  <c r="AS84" i="1"/>
  <c r="AS80" i="1"/>
  <c r="AS76" i="1"/>
  <c r="AS72" i="1"/>
  <c r="AS40" i="1"/>
  <c r="AS36" i="1"/>
  <c r="AS32" i="1"/>
  <c r="AS28" i="1"/>
  <c r="AS24" i="1"/>
  <c r="AS20" i="1"/>
  <c r="AS16" i="1"/>
  <c r="AS12" i="1"/>
  <c r="AB11" i="1"/>
  <c r="AB381" i="1"/>
  <c r="AC11" i="1"/>
  <c r="AD11" i="1"/>
  <c r="AE11" i="1"/>
  <c r="AF11" i="1"/>
  <c r="AF381" i="1"/>
  <c r="AG11" i="1"/>
  <c r="AH11" i="1"/>
  <c r="AH379" i="1"/>
  <c r="AI11" i="1"/>
  <c r="AJ11" i="1"/>
  <c r="AJ381" i="1"/>
  <c r="AK11" i="1"/>
  <c r="AL11" i="1"/>
  <c r="AL381" i="1"/>
  <c r="AR11" i="1"/>
  <c r="AR38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N383" i="1"/>
  <c r="AO383" i="1"/>
  <c r="AP383" i="1"/>
  <c r="AQ383" i="1"/>
  <c r="AT383" i="1"/>
  <c r="AC383" i="1"/>
  <c r="AF384" i="1"/>
  <c r="AD385" i="1"/>
  <c r="AE385" i="1"/>
  <c r="AL385" i="1"/>
  <c r="AH385" i="1"/>
  <c r="AQ385" i="1"/>
  <c r="AS385" i="1"/>
  <c r="AF385" i="1"/>
  <c r="AG385" i="1"/>
  <c r="AB385" i="1"/>
  <c r="AB386" i="1"/>
  <c r="AC379" i="1"/>
  <c r="AF379" i="1"/>
  <c r="AH377" i="1"/>
  <c r="AI377" i="1"/>
  <c r="AJ386" i="1"/>
  <c r="AK379" i="1"/>
  <c r="AL386" i="1"/>
  <c r="AO386" i="1"/>
  <c r="AR377" i="1"/>
  <c r="AS377" i="1"/>
  <c r="AD386" i="1"/>
  <c r="AE377" i="1"/>
  <c r="AI386" i="1"/>
  <c r="AL379" i="1"/>
  <c r="AN386" i="1"/>
  <c r="AP386" i="1"/>
  <c r="AQ386" i="1"/>
  <c r="AT386" i="1"/>
  <c r="AR386" i="1"/>
  <c r="AG379" i="1"/>
  <c r="AK377" i="1"/>
  <c r="AF386" i="1"/>
  <c r="AB387" i="1"/>
  <c r="AL387" i="1"/>
  <c r="AP387" i="1"/>
  <c r="AE387" i="1"/>
  <c r="AI387" i="1"/>
  <c r="AR387" i="1"/>
  <c r="AF387" i="1"/>
  <c r="AH387" i="1"/>
  <c r="AJ387" i="1"/>
  <c r="AC387" i="1"/>
  <c r="AG387" i="1"/>
  <c r="AK387" i="1"/>
  <c r="AD387" i="1"/>
  <c r="AQ387" i="1"/>
  <c r="AB388" i="1"/>
  <c r="AF388" i="1"/>
  <c r="AJ388" i="1"/>
  <c r="AO377" i="1"/>
  <c r="AE388" i="1"/>
  <c r="AN377" i="1"/>
  <c r="AD388" i="1"/>
  <c r="AH388" i="1"/>
  <c r="AP379" i="1"/>
  <c r="AQ379" i="1"/>
  <c r="AC389" i="1"/>
  <c r="AD389" i="1"/>
  <c r="AH389" i="1"/>
  <c r="AK389" i="1"/>
  <c r="AL389" i="1"/>
  <c r="AB389" i="1"/>
  <c r="AC378" i="1"/>
  <c r="AF389" i="1"/>
  <c r="AG378" i="1"/>
  <c r="AE389" i="1"/>
  <c r="AI389" i="1"/>
  <c r="AJ389" i="1"/>
  <c r="AN389" i="1"/>
  <c r="AO389" i="1"/>
  <c r="AQ389" i="1"/>
  <c r="AR389" i="1"/>
  <c r="AR378" i="1"/>
  <c r="AS389" i="1"/>
  <c r="AD378" i="1"/>
  <c r="AL378" i="1"/>
  <c r="AH378" i="1"/>
  <c r="AF378" i="1"/>
  <c r="AI378" i="1"/>
  <c r="AD390" i="1"/>
  <c r="AF390" i="1"/>
  <c r="AJ390" i="1"/>
  <c r="AL390" i="1"/>
  <c r="AN390" i="1"/>
  <c r="AR390" i="1"/>
  <c r="AS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D381" i="1"/>
  <c r="AH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C381" i="1"/>
  <c r="AS392" i="1"/>
  <c r="AO391" i="1"/>
  <c r="AJ391" i="1"/>
  <c r="AF391" i="1"/>
  <c r="AG390" i="1"/>
  <c r="AO392" i="1"/>
  <c r="AK385" i="1"/>
  <c r="AO385" i="1"/>
  <c r="AF392" i="1"/>
  <c r="AB392" i="1"/>
  <c r="AQ391" i="1"/>
  <c r="AO390" i="1"/>
  <c r="AG386" i="1"/>
  <c r="AR385" i="1"/>
  <c r="AG392" i="1"/>
  <c r="AQ392" i="1"/>
  <c r="AG384" i="1"/>
  <c r="AC384" i="1"/>
  <c r="AQ384" i="1"/>
  <c r="AL384" i="1"/>
  <c r="AH384" i="1"/>
  <c r="AD384" i="1"/>
  <c r="AR384" i="1"/>
  <c r="AI384" i="1"/>
  <c r="AE384" i="1"/>
  <c r="AS384" i="1"/>
  <c r="AO384" i="1"/>
  <c r="AJ384" i="1"/>
  <c r="AB384" i="1"/>
  <c r="AK383" i="1"/>
  <c r="AL383" i="1"/>
  <c r="AH383" i="1"/>
  <c r="AR383" i="1"/>
  <c r="AI383" i="1"/>
  <c r="AE383" i="1"/>
  <c r="AS383" i="1"/>
  <c r="AJ383" i="1"/>
  <c r="AF383" i="1"/>
  <c r="AB383" i="1"/>
  <c r="AK382" i="1"/>
  <c r="AC382" i="1"/>
  <c r="AD382" i="1"/>
  <c r="AE382" i="1"/>
  <c r="AF382" i="1"/>
  <c r="AH382" i="1"/>
  <c r="AI382" i="1"/>
  <c r="AJ382" i="1"/>
  <c r="AM382" i="1"/>
  <c r="AQ382" i="1"/>
  <c r="AO382" i="1"/>
  <c r="AH392" i="1"/>
  <c r="AD392" i="1"/>
  <c r="AR392" i="1"/>
  <c r="AN392" i="1"/>
  <c r="AP392" i="1"/>
  <c r="AT392" i="1"/>
  <c r="AI392" i="1"/>
  <c r="AH391" i="1"/>
  <c r="AR391" i="1"/>
  <c r="AK392" i="1"/>
  <c r="AP385" i="1"/>
  <c r="AD391" i="1"/>
  <c r="AI391" i="1"/>
  <c r="AP384" i="1"/>
  <c r="AG383" i="1"/>
  <c r="AM383" i="1"/>
  <c r="AN385" i="1"/>
  <c r="AT385" i="1"/>
  <c r="AI385" i="1"/>
  <c r="AP382" i="1"/>
  <c r="AC392" i="1"/>
  <c r="AM392" i="1"/>
  <c r="AL391" i="1"/>
  <c r="AJ378" i="1"/>
  <c r="AN384" i="1"/>
  <c r="AL382" i="1"/>
  <c r="AR382" i="1"/>
  <c r="AN382" i="1"/>
  <c r="AT382" i="1"/>
  <c r="AQ381" i="1"/>
  <c r="AN388" i="1"/>
  <c r="AK378" i="1"/>
  <c r="AO387" i="1"/>
  <c r="AE378" i="1"/>
  <c r="AP389" i="1"/>
  <c r="AN387" i="1"/>
  <c r="AP378" i="1"/>
  <c r="AJ385" i="1"/>
  <c r="AC385" i="1"/>
  <c r="AM385" i="1"/>
  <c r="AI379" i="1"/>
  <c r="AC377" i="1"/>
  <c r="AH386" i="1"/>
  <c r="AK388" i="1"/>
  <c r="AG388" i="1"/>
  <c r="AC388" i="1"/>
  <c r="AI388" i="1"/>
  <c r="AM388" i="1"/>
  <c r="AQ377" i="1"/>
  <c r="AR388" i="1"/>
  <c r="AG377" i="1"/>
  <c r="AD379" i="1"/>
  <c r="AR379" i="1"/>
  <c r="AB379" i="1"/>
  <c r="AQ388" i="1"/>
  <c r="AL388" i="1"/>
  <c r="AS386" i="1"/>
  <c r="AJ379" i="1"/>
  <c r="AN379" i="1"/>
  <c r="AE386" i="1"/>
  <c r="AF377" i="1"/>
  <c r="AD377" i="1"/>
  <c r="AL377" i="1"/>
  <c r="AE379" i="1"/>
  <c r="AJ377" i="1"/>
  <c r="AK386" i="1"/>
  <c r="AC386" i="1"/>
  <c r="AM386" i="1"/>
  <c r="AP377" i="1"/>
  <c r="AG389" i="1"/>
  <c r="AO379" i="1"/>
  <c r="AP388" i="1"/>
  <c r="AO388" i="1"/>
  <c r="AT388" i="1"/>
  <c r="AR399" i="1"/>
  <c r="AP399" i="1"/>
  <c r="AR398" i="1"/>
  <c r="AP398" i="1"/>
  <c r="AT391" i="1"/>
  <c r="AR406" i="1"/>
  <c r="AO406" i="1"/>
  <c r="AR403" i="1"/>
  <c r="AO403" i="1"/>
  <c r="AT377" i="1"/>
  <c r="AT387" i="1"/>
  <c r="AR402" i="1"/>
  <c r="AN402" i="1"/>
  <c r="AT390" i="1"/>
  <c r="AR405" i="1"/>
  <c r="AS405" i="1"/>
  <c r="AS403" i="1"/>
  <c r="AN403" i="1"/>
  <c r="AR397" i="1"/>
  <c r="AS397" i="1"/>
  <c r="AO399" i="1"/>
  <c r="AQ399" i="1"/>
  <c r="AN406" i="1"/>
  <c r="AP402" i="1"/>
  <c r="AT384" i="1"/>
  <c r="AN398" i="1"/>
  <c r="AS399" i="1"/>
  <c r="AN399" i="1"/>
  <c r="AR407" i="1"/>
  <c r="AS407" i="1"/>
  <c r="AN407" i="1"/>
  <c r="AR401" i="1"/>
  <c r="AS401" i="1"/>
  <c r="AN401" i="1"/>
  <c r="AR400" i="1"/>
  <c r="AN400" i="1"/>
  <c r="AP406" i="1"/>
  <c r="AR404" i="1"/>
  <c r="AN404" i="1"/>
  <c r="AR396" i="1"/>
  <c r="AN396" i="1"/>
  <c r="AP396" i="1"/>
  <c r="AM391" i="1"/>
  <c r="AM377" i="1"/>
  <c r="AM390" i="1"/>
  <c r="AM378" i="1"/>
  <c r="AM384" i="1"/>
  <c r="AM389" i="1"/>
  <c r="AM387" i="1"/>
  <c r="AM381" i="1"/>
  <c r="AS11" i="1"/>
  <c r="AT381" i="1"/>
  <c r="AN378" i="1"/>
  <c r="AQ378" i="1"/>
  <c r="AT389" i="1"/>
  <c r="AO378" i="1"/>
  <c r="AQ403" i="1"/>
  <c r="AO405" i="1"/>
  <c r="AP397" i="1"/>
  <c r="AQ404" i="1"/>
  <c r="AS404" i="1"/>
  <c r="AQ400" i="1"/>
  <c r="AS400" i="1"/>
  <c r="AQ398" i="1"/>
  <c r="AS398" i="1"/>
  <c r="AQ405" i="1"/>
  <c r="AP405" i="1"/>
  <c r="AQ407" i="1"/>
  <c r="AP404" i="1"/>
  <c r="AP407" i="1"/>
  <c r="AO404" i="1"/>
  <c r="AO398" i="1"/>
  <c r="AO397" i="1"/>
  <c r="AQ402" i="1"/>
  <c r="AS402" i="1"/>
  <c r="AO401" i="1"/>
  <c r="AQ397" i="1"/>
  <c r="AO402" i="1"/>
  <c r="AO407" i="1"/>
  <c r="AQ401" i="1"/>
  <c r="AQ406" i="1"/>
  <c r="AS406" i="1"/>
  <c r="AN397" i="1"/>
  <c r="AN405" i="1"/>
  <c r="AO400" i="1"/>
  <c r="AP400" i="1"/>
  <c r="AP401" i="1"/>
  <c r="AP403" i="1"/>
  <c r="AO396" i="1"/>
  <c r="AQ396" i="1"/>
  <c r="AS396" i="1"/>
  <c r="AS379" i="1"/>
  <c r="AS381" i="1"/>
  <c r="AT378" i="1"/>
</calcChain>
</file>

<file path=xl/sharedStrings.xml><?xml version="1.0" encoding="utf-8"?>
<sst xmlns="http://schemas.openxmlformats.org/spreadsheetml/2006/main" count="1249" uniqueCount="409">
  <si>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</si>
  <si>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</si>
  <si>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</si>
  <si>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</si>
  <si>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</si>
  <si>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</si>
  <si>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</si>
  <si>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</si>
  <si>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</si>
  <si>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</si>
  <si>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</si>
  <si>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</si>
  <si>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</si>
  <si>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</si>
  <si>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</si>
  <si>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</si>
  <si>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</si>
  <si>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</si>
  <si>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</si>
  <si>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</si>
  <si>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</si>
  <si>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</si>
  <si>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</si>
  <si>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</si>
  <si>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</si>
  <si>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</si>
  <si>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</si>
  <si>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</si>
  <si>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</si>
  <si>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</si>
  <si>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</si>
  <si>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</si>
  <si>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</si>
  <si>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</si>
  <si>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</si>
  <si>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</si>
  <si>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</si>
  <si>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</si>
  <si>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</si>
  <si>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</si>
  <si>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</si>
  <si>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</si>
  <si>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</si>
  <si>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</si>
  <si>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</si>
  <si>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</si>
  <si>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</si>
  <si>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</si>
  <si>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</si>
  <si>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</si>
  <si>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</si>
  <si>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</si>
  <si>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</si>
  <si>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</si>
  <si>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</si>
  <si>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</si>
  <si>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</si>
  <si>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</si>
  <si>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</si>
  <si>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</si>
  <si>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</si>
  <si>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</si>
  <si>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</si>
  <si>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</si>
  <si>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</si>
  <si>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</si>
  <si>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</si>
  <si>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</si>
  <si>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</si>
  <si>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</si>
  <si>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</si>
  <si>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</si>
  <si>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</si>
  <si>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</si>
  <si>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</si>
  <si>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</si>
  <si>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</si>
  <si>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</si>
  <si>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</si>
  <si>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</si>
  <si>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</si>
  <si>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</si>
  <si>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</si>
  <si>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</si>
  <si>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</si>
  <si>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</si>
  <si>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</si>
  <si>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</si>
  <si>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</si>
  <si>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</si>
  <si>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</si>
  <si>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</si>
  <si>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</si>
  <si>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</si>
  <si>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</si>
  <si>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</si>
  <si>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</si>
  <si>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</si>
  <si>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</si>
  <si>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</si>
  <si>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</si>
  <si>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</si>
  <si>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</si>
  <si>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</si>
  <si>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</si>
  <si>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</si>
  <si>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</si>
  <si>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</si>
  <si>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</si>
  <si>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</si>
  <si>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</si>
  <si>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</si>
  <si>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</si>
  <si>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</si>
  <si>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</si>
  <si>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</si>
  <si>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</si>
  <si>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</si>
  <si>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</si>
  <si>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</si>
  <si>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</si>
  <si>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</si>
  <si>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</si>
  <si>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</si>
  <si>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</si>
  <si>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</si>
  <si>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</si>
  <si>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</si>
  <si>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</si>
  <si>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</si>
  <si>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</si>
  <si>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</si>
  <si>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</si>
  <si>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Prince Rupert III</t>
  </si>
  <si>
    <t>William Christopher, Master</t>
  </si>
  <si>
    <t>Gravesend, Orkney, Knapps Bay, Churchill, Orkney, London</t>
  </si>
  <si>
    <t>2M95</t>
  </si>
  <si>
    <t>Nautical</t>
  </si>
  <si>
    <t>Gregorian</t>
  </si>
  <si>
    <t>Unknown</t>
  </si>
  <si>
    <t>SSW</t>
  </si>
  <si>
    <t>NW</t>
  </si>
  <si>
    <t>SWbW</t>
  </si>
  <si>
    <t>NEbE</t>
  </si>
  <si>
    <t>NE</t>
  </si>
  <si>
    <t>ENE</t>
  </si>
  <si>
    <t>Variable</t>
  </si>
  <si>
    <t>NEbN</t>
  </si>
  <si>
    <t>SSE</t>
  </si>
  <si>
    <t>ESE</t>
  </si>
  <si>
    <t>SWbS</t>
  </si>
  <si>
    <t>SbW</t>
  </si>
  <si>
    <t>WbN</t>
  </si>
  <si>
    <t>SEbE</t>
  </si>
  <si>
    <t>NNW</t>
  </si>
  <si>
    <t>EbS</t>
  </si>
  <si>
    <t>NNE</t>
  </si>
  <si>
    <t>NbW</t>
  </si>
  <si>
    <t>SE</t>
  </si>
  <si>
    <t>SW</t>
  </si>
  <si>
    <t>EbN</t>
  </si>
  <si>
    <t>Fresh gales</t>
  </si>
  <si>
    <t>Stiff gales</t>
  </si>
  <si>
    <t>Strong gales</t>
  </si>
  <si>
    <t>Fresh breezes</t>
  </si>
  <si>
    <t>Easy breeze</t>
  </si>
  <si>
    <t>Fresh gale</t>
  </si>
  <si>
    <t>Moderate breezes</t>
  </si>
  <si>
    <t>Light breezes</t>
  </si>
  <si>
    <t>Very strong gales</t>
  </si>
  <si>
    <t>22W</t>
  </si>
  <si>
    <t>23W</t>
  </si>
  <si>
    <t>A great swell from the west</t>
  </si>
  <si>
    <t>24W</t>
  </si>
  <si>
    <t>A great swell from the NW</t>
  </si>
  <si>
    <t>25W</t>
  </si>
  <si>
    <t>26W</t>
  </si>
  <si>
    <t>28W</t>
  </si>
  <si>
    <t>29W</t>
  </si>
  <si>
    <t>30W</t>
  </si>
  <si>
    <t>31W</t>
  </si>
  <si>
    <t>32W</t>
  </si>
  <si>
    <t>33W</t>
  </si>
  <si>
    <t>34W</t>
  </si>
  <si>
    <t>35W</t>
  </si>
  <si>
    <t>36W</t>
  </si>
  <si>
    <t>37W</t>
  </si>
  <si>
    <t>38W</t>
  </si>
  <si>
    <t>40W</t>
  </si>
  <si>
    <t>42W</t>
  </si>
  <si>
    <t>39W</t>
  </si>
  <si>
    <t>27W</t>
  </si>
  <si>
    <t>Hoyhead</t>
  </si>
  <si>
    <t>Cloudy</t>
  </si>
  <si>
    <t>Daphne</t>
  </si>
  <si>
    <t>Easy breezes</t>
  </si>
  <si>
    <t>Hazy</t>
  </si>
  <si>
    <t>Squally</t>
  </si>
  <si>
    <t>Moderate</t>
  </si>
  <si>
    <t>Clear</t>
  </si>
  <si>
    <t>Thick</t>
  </si>
  <si>
    <t>Seahorse and King George</t>
  </si>
  <si>
    <t>Calm</t>
  </si>
  <si>
    <t>Light airs</t>
  </si>
  <si>
    <t>Fair</t>
  </si>
  <si>
    <t>Passed through some straggling ice</t>
  </si>
  <si>
    <t>Sailing among straggling ice with 
a few isles</t>
  </si>
  <si>
    <t>Passed 6 or 7 isles and 2 ledges</t>
  </si>
  <si>
    <t>Savage Island</t>
  </si>
  <si>
    <t>Passed 3 isles of ice</t>
  </si>
  <si>
    <t>A ledge of broken ice</t>
  </si>
  <si>
    <t>17W</t>
  </si>
  <si>
    <t>King George</t>
  </si>
  <si>
    <t>Churchill</t>
  </si>
  <si>
    <t>NWbW</t>
  </si>
  <si>
    <t>NWbN</t>
  </si>
  <si>
    <t>Cape Diggs</t>
  </si>
  <si>
    <t>Strong breezes</t>
  </si>
  <si>
    <t>Fine breeze</t>
  </si>
  <si>
    <t>WSW</t>
  </si>
  <si>
    <t>Resolution</t>
  </si>
  <si>
    <t>15W</t>
  </si>
  <si>
    <t>Fine</t>
  </si>
  <si>
    <t>WNW</t>
  </si>
  <si>
    <t>Fresh breeze</t>
  </si>
  <si>
    <t>16W</t>
  </si>
  <si>
    <t>C</t>
  </si>
  <si>
    <t>2M95(28) - 2M95(125)</t>
  </si>
  <si>
    <t>Hoyhead, Savage Island, Churchill, 
Cape Diggs, Resolution</t>
  </si>
  <si>
    <t>In Knapps Bay</t>
  </si>
  <si>
    <t>In Knapps Bay hiding
 from the French</t>
  </si>
  <si>
    <t>Cardinal</t>
  </si>
  <si>
    <t>Winds</t>
  </si>
  <si>
    <t>gale force 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</si>
  <si>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</si>
  <si>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</si>
  <si>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</si>
  <si>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</si>
  <si>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</si>
  <si>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</si>
  <si>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</si>
  <si>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</si>
  <si>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</si>
  <si>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</si>
  <si>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</si>
  <si>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</si>
  <si>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</si>
  <si>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</si>
  <si>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</si>
  <si>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Dead calm</t>
  </si>
  <si>
    <t>Inclinable to calms</t>
  </si>
  <si>
    <t>Light airss</t>
  </si>
  <si>
    <t>Small airss</t>
  </si>
  <si>
    <t>DMT</t>
  </si>
  <si>
    <t>Variables</t>
  </si>
  <si>
    <t>Nearly Calms</t>
  </si>
  <si>
    <t>Inclinable to calm</t>
  </si>
  <si>
    <t>Small airs</t>
  </si>
  <si>
    <t>SEbS</t>
  </si>
  <si>
    <t>Nearly Calm</t>
  </si>
  <si>
    <t>SbE</t>
  </si>
  <si>
    <t>Easy breezess</t>
  </si>
  <si>
    <t>Feint breezes</t>
  </si>
  <si>
    <t>Light windss</t>
  </si>
  <si>
    <t>Little windss</t>
  </si>
  <si>
    <t>Feint breeze</t>
  </si>
  <si>
    <t>Light breeze</t>
  </si>
  <si>
    <t>WbS</t>
  </si>
  <si>
    <t>Light winds</t>
  </si>
  <si>
    <t>Little winds</t>
  </si>
  <si>
    <t>Easy gales</t>
  </si>
  <si>
    <t>Feint gales</t>
  </si>
  <si>
    <t>Gentle Breezes</t>
  </si>
  <si>
    <t>Gentle gales</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</si>
  <si>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</si>
  <si>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</si>
  <si>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</si>
  <si>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</si>
  <si>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</si>
  <si>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</si>
  <si>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</si>
  <si>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</si>
  <si>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</si>
  <si>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</si>
  <si>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</si>
  <si>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</si>
  <si>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</si>
  <si>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</si>
  <si>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</si>
  <si>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</si>
  <si>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</si>
  <si>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</si>
  <si>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</si>
  <si>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</si>
  <si>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</si>
  <si>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</si>
  <si>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</si>
  <si>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</si>
  <si>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</si>
  <si>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</si>
  <si>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</si>
  <si>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</si>
  <si>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</si>
  <si>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</si>
  <si>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</si>
  <si>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</si>
  <si>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</si>
  <si>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</si>
  <si>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</si>
  <si>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</si>
  <si>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</si>
  <si>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</si>
  <si>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</si>
  <si>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</si>
  <si>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</si>
  <si>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</si>
  <si>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</si>
  <si>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</si>
  <si>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</si>
  <si>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</si>
  <si>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</si>
  <si>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</si>
  <si>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</si>
  <si>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</si>
  <si>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</si>
  <si>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</si>
  <si>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</si>
  <si>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</si>
  <si>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</si>
  <si>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</si>
  <si>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</si>
  <si>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</si>
  <si>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</si>
  <si>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</si>
  <si>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</si>
  <si>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</si>
  <si>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</si>
  <si>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</si>
  <si>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</si>
  <si>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</si>
  <si>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</si>
  <si>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Blows fresh</t>
  </si>
  <si>
    <t>Brisk gale</t>
  </si>
  <si>
    <t>Fresh trade</t>
  </si>
  <si>
    <t>Fresh wind</t>
  </si>
  <si>
    <t>Steady gale</t>
  </si>
  <si>
    <t>Steady trade</t>
  </si>
  <si>
    <t>Stiff trade</t>
  </si>
  <si>
    <t>Stiff breeze</t>
  </si>
  <si>
    <t>Strong breeze</t>
  </si>
  <si>
    <t>Moderate gales</t>
  </si>
  <si>
    <t>Strong monsoons</t>
  </si>
  <si>
    <t>Strong trades</t>
  </si>
  <si>
    <t>Heavy breezes</t>
  </si>
  <si>
    <t>Stiff gale</t>
  </si>
  <si>
    <t>Moderate gale</t>
  </si>
  <si>
    <t>Strong monsoon</t>
  </si>
  <si>
    <t>Strong trade</t>
  </si>
  <si>
    <t>Heavy breeze</t>
  </si>
  <si>
    <t>Strong winds</t>
  </si>
  <si>
    <t>Strong wind</t>
  </si>
  <si>
    <t>Blows strongs</t>
  </si>
  <si>
    <t>Heavy gales</t>
  </si>
  <si>
    <t>Violent gales</t>
  </si>
  <si>
    <t>Blows strong</t>
  </si>
  <si>
    <t>Heavy gale</t>
  </si>
  <si>
    <t>Strong gale</t>
  </si>
  <si>
    <t>Violent gale</t>
  </si>
  <si>
    <t>Blows hards</t>
  </si>
  <si>
    <t>Hard gales</t>
  </si>
  <si>
    <t>Whole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</si>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</sst>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8">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132</v>
      </c>
    </row>
    <row r="7" spans="1:2" s="3" customFormat="1">
      <c r="A7" s="3" t="s">
        <v>114</v>
      </c>
    </row>
    <row r="8" spans="1:2" s="4" customFormat="1">
      <c r="A8" s="4" t="s">
        <v>115</v>
      </c>
      <c r="B8" s="4" t="s">
        <v>116</v>
      </c>
    </row>
    <row r="9" spans="1:2" s="4" customFormat="1">
      <c r="A9" s="4" t="s">
        <v>117</v>
      </c>
      <c r="B9" s="4" t="s">
        <v>136</v>
      </c>
    </row>
    <row r="10" spans="1:2" s="4" customFormat="1">
      <c r="A10" s="4" t="s">
        <v>118</v>
      </c>
      <c r="B10" s="4" t="s">
        <v>227</v>
      </c>
    </row>
    <row r="11" spans="1:2" s="4" customFormat="1">
      <c r="A11" s="4" t="s">
        <v>119</v>
      </c>
      <c r="B11" s="4">
        <v>1782</v>
      </c>
    </row>
    <row r="12" spans="1:2" s="2" customFormat="1">
      <c r="A12" s="2" t="s">
        <v>120</v>
      </c>
      <c r="B12" s="2" t="s">
        <v>137</v>
      </c>
    </row>
    <row r="13" spans="1:2" s="2" customFormat="1">
      <c r="A13" s="2" t="s">
        <v>121</v>
      </c>
      <c r="B13" s="2" t="s">
        <v>138</v>
      </c>
    </row>
    <row r="14" spans="1:2" s="2" customFormat="1">
      <c r="A14" s="2" t="s">
        <v>122</v>
      </c>
      <c r="B14" s="2" t="s">
        <v>139</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77" activePane="bottomRight" state="frozen"/>
      <selection pane="topRight" activeCell="D1" sqref="D1"/>
      <selection pane="bottomLeft" activeCell="A10" sqref="A10"/>
      <selection pane="bottomRight" activeCell="S378" sqref="S378"/>
    </sheetView>
  </sheetViews>
  <sheetFormatPr baseColWidth="10" defaultColWidth="8.83203125" defaultRowHeight="14" x14ac:dyDescent="0"/>
  <cols>
    <col min="1" max="1" width="8.83203125" style="2"/>
    <col min="2" max="2" width="19.5" style="2" bestFit="1" customWidth="1"/>
    <col min="3" max="3" width="38" style="2" bestFit="1" customWidth="1"/>
    <col min="4" max="4" width="11.33203125" style="2" customWidth="1"/>
    <col min="5"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2"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133</v>
      </c>
    </row>
    <row r="3" spans="2:65">
      <c r="B3" s="2" t="s">
        <v>1</v>
      </c>
      <c r="C3" s="2" t="s">
        <v>134</v>
      </c>
    </row>
    <row r="4" spans="2:65">
      <c r="B4" s="2" t="s">
        <v>2</v>
      </c>
      <c r="C4" s="2" t="s">
        <v>135</v>
      </c>
      <c r="AB4" s="2" t="s">
        <v>3</v>
      </c>
    </row>
    <row r="5" spans="2:65" ht="28">
      <c r="B5" s="2" t="s">
        <v>4</v>
      </c>
      <c r="C5" s="18" t="s">
        <v>228</v>
      </c>
    </row>
    <row r="6" spans="2:65">
      <c r="B6" s="2" t="s">
        <v>85</v>
      </c>
      <c r="C6" s="2" t="s">
        <v>136</v>
      </c>
      <c r="AV6" s="16"/>
      <c r="AW6" s="19"/>
      <c r="AX6" s="19"/>
      <c r="AY6" s="19"/>
      <c r="AZ6" s="19"/>
      <c r="BA6" s="19"/>
      <c r="BB6" s="19"/>
      <c r="BC6" s="19"/>
      <c r="BD6" s="19"/>
      <c r="BE6" s="19"/>
      <c r="BF6" s="16"/>
      <c r="BG6" s="16"/>
      <c r="BH6" s="19"/>
      <c r="BI6" s="19"/>
      <c r="BJ6" s="19"/>
      <c r="BK6" s="19"/>
      <c r="BL6" s="16"/>
      <c r="BM6" s="16"/>
    </row>
    <row r="7" spans="2:65">
      <c r="B7" s="2" t="s">
        <v>5</v>
      </c>
      <c r="C7" s="2">
        <v>1782</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104</v>
      </c>
      <c r="C8" s="2" t="s">
        <v>227</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231</v>
      </c>
      <c r="M9" s="2" t="s">
        <v>64</v>
      </c>
      <c r="N9" s="14" t="s">
        <v>66</v>
      </c>
      <c r="O9" s="27" t="s">
        <v>66</v>
      </c>
      <c r="P9" s="2" t="s">
        <v>15</v>
      </c>
      <c r="Q9" s="14" t="s">
        <v>67</v>
      </c>
      <c r="R9" s="27" t="s">
        <v>67</v>
      </c>
      <c r="S9" s="2" t="s">
        <v>68</v>
      </c>
      <c r="T9" s="2" t="s">
        <v>57</v>
      </c>
      <c r="AL9" s="2" t="s">
        <v>61</v>
      </c>
      <c r="AR9" s="2" t="s">
        <v>16</v>
      </c>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232</v>
      </c>
      <c r="M10" s="2" t="s">
        <v>105</v>
      </c>
      <c r="N10" s="14" t="s">
        <v>65</v>
      </c>
      <c r="O10" s="27" t="s">
        <v>65</v>
      </c>
      <c r="P10" s="2" t="s">
        <v>22</v>
      </c>
      <c r="Q10" s="14" t="s">
        <v>23</v>
      </c>
      <c r="R10" s="27"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233</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U43" s="2"/>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7" t="str">
        <f t="shared" si="40"/>
        <v/>
      </c>
      <c r="P187" s="18"/>
      <c r="Q187" s="14" t="str">
        <f>IF(ISNA(VLOOKUP(P187,Lookup!$B$7:$C$160,2,0)),"",VLOOKUP(P187,Lookup!$B$7:$C$160,2,0))</f>
        <v/>
      </c>
      <c r="R187" s="27"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27" t="str">
        <f t="shared" si="40"/>
        <v/>
      </c>
      <c r="P188" s="18"/>
      <c r="Q188" s="14" t="str">
        <f>IF(ISNA(VLOOKUP(P188,Lookup!$B$7:$C$160,2,0)),"",VLOOKUP(P188,Lookup!$B$7:$C$160,2,0))</f>
        <v/>
      </c>
      <c r="R188" s="27" t="str">
        <f t="shared" si="41"/>
        <v/>
      </c>
      <c r="S188" s="18"/>
      <c r="T188" s="18"/>
      <c r="V188" s="18"/>
      <c r="W188" s="18"/>
      <c r="X188" s="18"/>
      <c r="Y188" s="18"/>
      <c r="Z188" s="18"/>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t="str">
        <f t="shared" si="53"/>
        <v xml:space="preserve"> </v>
      </c>
      <c r="AO188" s="27" t="str">
        <f t="shared" si="54"/>
        <v xml:space="preserve"> </v>
      </c>
      <c r="AP188" s="27" t="str">
        <f t="shared" si="55"/>
        <v xml:space="preserve"> </v>
      </c>
      <c r="AQ188" s="27" t="str">
        <f t="shared" si="56"/>
        <v xml:space="preserve"> </v>
      </c>
      <c r="AR188" s="22" t="str">
        <f t="shared" si="57"/>
        <v xml:space="preserve"> </v>
      </c>
      <c r="AS188" s="27">
        <f t="shared" si="58"/>
        <v>0</v>
      </c>
    </row>
    <row r="189" spans="2:45">
      <c r="B189" s="2">
        <v>28</v>
      </c>
      <c r="C189" s="14">
        <f t="shared" si="59"/>
        <v>179</v>
      </c>
      <c r="D189" s="18"/>
      <c r="E189" s="18"/>
      <c r="F189" s="18"/>
      <c r="G189" s="18"/>
      <c r="H189" s="18"/>
      <c r="J189" s="18"/>
      <c r="K189" s="14" t="str">
        <f>Magnetic!X189</f>
        <v/>
      </c>
      <c r="L189" s="14" t="str">
        <f>IF(ISNA(VLOOKUP(K189,Lookup!$F$7:$G$38,2,0)),"",VLOOKUP(K189,Lookup!$F$7:$G$38,2,0))</f>
        <v/>
      </c>
      <c r="N189" s="14" t="str">
        <f>IF(ISNA(VLOOKUP(M189,Lookup!$B$7:$C$160,2,0)),"",VLOOKUP(M189,Lookup!$B$7:$C$160,2,0))</f>
        <v/>
      </c>
      <c r="O189" s="27" t="str">
        <f t="shared" si="40"/>
        <v/>
      </c>
      <c r="P189" s="18"/>
      <c r="Q189" s="14" t="str">
        <f>IF(ISNA(VLOOKUP(P189,Lookup!$B$7:$C$160,2,0)),"",VLOOKUP(P189,Lookup!$B$7:$C$160,2,0))</f>
        <v/>
      </c>
      <c r="R189" s="27" t="str">
        <f t="shared" si="41"/>
        <v/>
      </c>
      <c r="S189" s="18"/>
      <c r="T189" s="18"/>
      <c r="V189" s="18"/>
      <c r="W189" s="18"/>
      <c r="X189" s="18"/>
      <c r="Y189" s="18"/>
      <c r="Z189" s="18"/>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t="str">
        <f t="shared" si="54"/>
        <v xml:space="preserve"> </v>
      </c>
      <c r="AP189" s="27" t="str">
        <f t="shared" si="55"/>
        <v xml:space="preserve"> </v>
      </c>
      <c r="AQ189" s="27" t="str">
        <f t="shared" si="56"/>
        <v xml:space="preserve"> </v>
      </c>
      <c r="AR189" s="22" t="str">
        <f t="shared" si="57"/>
        <v xml:space="preserve"> </v>
      </c>
      <c r="AS189" s="27">
        <f t="shared" si="58"/>
        <v>0</v>
      </c>
    </row>
    <row r="190" spans="2:45">
      <c r="B190" s="2">
        <v>29</v>
      </c>
      <c r="C190" s="14">
        <f t="shared" si="59"/>
        <v>180</v>
      </c>
      <c r="D190" s="18"/>
      <c r="E190" s="18"/>
      <c r="F190" s="18"/>
      <c r="G190" s="18"/>
      <c r="H190" s="18"/>
      <c r="J190" s="18"/>
      <c r="K190" s="14" t="str">
        <f>Magnetic!X190</f>
        <v/>
      </c>
      <c r="L190" s="14" t="str">
        <f>IF(ISNA(VLOOKUP(K190,Lookup!$F$7:$G$38,2,0)),"",VLOOKUP(K190,Lookup!$F$7:$G$38,2,0))</f>
        <v/>
      </c>
      <c r="N190" s="14" t="str">
        <f>IF(ISNA(VLOOKUP(M190,Lookup!$B$7:$C$160,2,0)),"",VLOOKUP(M190,Lookup!$B$7:$C$160,2,0))</f>
        <v/>
      </c>
      <c r="O190" s="27" t="str">
        <f t="shared" si="40"/>
        <v/>
      </c>
      <c r="P190" s="18"/>
      <c r="Q190" s="14" t="str">
        <f>IF(ISNA(VLOOKUP(P190,Lookup!$B$7:$C$160,2,0)),"",VLOOKUP(P190,Lookup!$B$7:$C$160,2,0))</f>
        <v/>
      </c>
      <c r="R190" s="27" t="str">
        <f t="shared" si="41"/>
        <v/>
      </c>
      <c r="S190" s="18"/>
      <c r="T190" s="18"/>
      <c r="V190" s="18"/>
      <c r="W190" s="18"/>
      <c r="X190" s="18"/>
      <c r="Y190" s="18"/>
      <c r="Z190" s="18"/>
      <c r="AB190" s="21" t="str">
        <f t="shared" si="42"/>
        <v xml:space="preserve"> </v>
      </c>
      <c r="AC190" s="21" t="str">
        <f t="shared" si="43"/>
        <v xml:space="preserve"> </v>
      </c>
      <c r="AD190" s="21" t="str">
        <f t="shared" si="44"/>
        <v xml:space="preserve"> </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t="str">
        <f t="shared" si="54"/>
        <v xml:space="preserve"> </v>
      </c>
      <c r="AP190" s="27" t="str">
        <f t="shared" si="55"/>
        <v xml:space="preserve"> </v>
      </c>
      <c r="AQ190" s="27" t="str">
        <f t="shared" si="56"/>
        <v xml:space="preserve"> </v>
      </c>
      <c r="AR190" s="22" t="str">
        <f t="shared" si="57"/>
        <v xml:space="preserve"> </v>
      </c>
      <c r="AS190" s="27">
        <f t="shared" si="58"/>
        <v>0</v>
      </c>
    </row>
    <row r="191" spans="2:45">
      <c r="B191" s="2">
        <v>30</v>
      </c>
      <c r="C191" s="14">
        <f t="shared" si="59"/>
        <v>181</v>
      </c>
      <c r="D191" s="18"/>
      <c r="E191" s="18"/>
      <c r="F191" s="18"/>
      <c r="G191" s="18"/>
      <c r="H191" s="18"/>
      <c r="J191" s="18"/>
      <c r="K191" s="14" t="str">
        <f>Magnetic!X191</f>
        <v/>
      </c>
      <c r="L191" s="14" t="str">
        <f>IF(ISNA(VLOOKUP(K191,Lookup!$F$7:$G$38,2,0)),"",VLOOKUP(K191,Lookup!$F$7:$G$38,2,0))</f>
        <v/>
      </c>
      <c r="N191" s="14" t="str">
        <f>IF(ISNA(VLOOKUP(M191,Lookup!$B$7:$C$160,2,0)),"",VLOOKUP(M191,Lookup!$B$7:$C$160,2,0))</f>
        <v/>
      </c>
      <c r="O191" s="27" t="str">
        <f t="shared" si="40"/>
        <v/>
      </c>
      <c r="P191" s="18"/>
      <c r="Q191" s="14" t="str">
        <f>IF(ISNA(VLOOKUP(P191,Lookup!$B$7:$C$160,2,0)),"",VLOOKUP(P191,Lookup!$B$7:$C$160,2,0))</f>
        <v/>
      </c>
      <c r="R191" s="27" t="str">
        <f t="shared" si="41"/>
        <v/>
      </c>
      <c r="S191" s="18"/>
      <c r="T191" s="18"/>
      <c r="V191" s="18"/>
      <c r="W191" s="18"/>
      <c r="X191" s="18"/>
      <c r="Y191" s="18"/>
      <c r="Z191" s="18"/>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t="str">
        <f t="shared" si="54"/>
        <v xml:space="preserve"> </v>
      </c>
      <c r="AP191" s="27" t="str">
        <f t="shared" si="55"/>
        <v xml:space="preserve"> </v>
      </c>
      <c r="AQ191" s="27" t="str">
        <f t="shared" si="56"/>
        <v xml:space="preserve"> </v>
      </c>
      <c r="AR191" s="22" t="str">
        <f t="shared" si="57"/>
        <v xml:space="preserve"> </v>
      </c>
      <c r="AS191" s="27">
        <f t="shared" si="58"/>
        <v>0</v>
      </c>
    </row>
    <row r="192" spans="2:45">
      <c r="B192" s="20">
        <v>37073</v>
      </c>
      <c r="C192" s="14">
        <f t="shared" si="59"/>
        <v>182</v>
      </c>
      <c r="D192" s="18"/>
      <c r="E192" s="18"/>
      <c r="F192" s="18"/>
      <c r="G192" s="18"/>
      <c r="H192" s="18"/>
      <c r="I192" s="18"/>
      <c r="J192" s="18"/>
      <c r="K192" s="14" t="str">
        <f>Magnetic!X192</f>
        <v/>
      </c>
      <c r="L192" s="14" t="str">
        <f>IF(ISNA(VLOOKUP(K192,Lookup!$F$7:$G$38,2,0)),"",VLOOKUP(K192,Lookup!$F$7:$G$38,2,0))</f>
        <v/>
      </c>
      <c r="N192" s="14" t="str">
        <f>IF(ISNA(VLOOKUP(M192,Lookup!$B$7:$C$160,2,0)),"",VLOOKUP(M192,Lookup!$B$7:$C$160,2,0))</f>
        <v/>
      </c>
      <c r="O192" s="27" t="str">
        <f t="shared" si="40"/>
        <v/>
      </c>
      <c r="P192" s="18"/>
      <c r="Q192" s="14" t="str">
        <f>IF(ISNA(VLOOKUP(P192,Lookup!$B$7:$C$160,2,0)),"",VLOOKUP(P192,Lookup!$B$7:$C$160,2,0))</f>
        <v/>
      </c>
      <c r="R192" s="27" t="str">
        <f t="shared" si="41"/>
        <v/>
      </c>
      <c r="S192" s="18"/>
      <c r="T192" s="18"/>
      <c r="V192" s="18"/>
      <c r="W192" s="18"/>
      <c r="X192" s="18"/>
      <c r="Y192" s="18"/>
      <c r="Z192" s="18"/>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t="str">
        <f t="shared" si="55"/>
        <v xml:space="preserve"> </v>
      </c>
      <c r="AQ192" s="27" t="str">
        <f t="shared" si="56"/>
        <v xml:space="preserve"> </v>
      </c>
      <c r="AR192" s="22" t="str">
        <f t="shared" si="57"/>
        <v xml:space="preserve"> </v>
      </c>
      <c r="AS192" s="27">
        <f t="shared" si="58"/>
        <v>0</v>
      </c>
    </row>
    <row r="193" spans="2:47">
      <c r="B193" s="2">
        <v>2</v>
      </c>
      <c r="C193" s="14">
        <f t="shared" si="59"/>
        <v>183</v>
      </c>
      <c r="D193" s="18"/>
      <c r="E193" s="18"/>
      <c r="F193" s="18"/>
      <c r="G193" s="18"/>
      <c r="H193" s="18"/>
      <c r="J193" s="18"/>
      <c r="K193" s="14" t="str">
        <f>Magnetic!X193</f>
        <v/>
      </c>
      <c r="L193" s="14" t="str">
        <f>IF(ISNA(VLOOKUP(K193,Lookup!$F$7:$G$38,2,0)),"",VLOOKUP(K193,Lookup!$F$7:$G$38,2,0))</f>
        <v/>
      </c>
      <c r="N193" s="14" t="str">
        <f>IF(ISNA(VLOOKUP(M193,Lookup!$B$7:$C$160,2,0)),"",VLOOKUP(M193,Lookup!$B$7:$C$160,2,0))</f>
        <v/>
      </c>
      <c r="O193" s="27" t="str">
        <f t="shared" si="40"/>
        <v/>
      </c>
      <c r="P193" s="18"/>
      <c r="Q193" s="14" t="str">
        <f>IF(ISNA(VLOOKUP(P193,Lookup!$B$7:$C$160,2,0)),"",VLOOKUP(P193,Lookup!$B$7:$C$160,2,0))</f>
        <v/>
      </c>
      <c r="R193" s="27" t="str">
        <f t="shared" si="41"/>
        <v/>
      </c>
      <c r="S193" s="18"/>
      <c r="T193" s="18"/>
      <c r="V193" s="18"/>
      <c r="W193" s="18"/>
      <c r="X193" s="18"/>
      <c r="Y193" s="18"/>
      <c r="Z193" s="18"/>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t="str">
        <f t="shared" si="55"/>
        <v xml:space="preserve"> </v>
      </c>
      <c r="AQ193" s="27" t="str">
        <f t="shared" si="56"/>
        <v xml:space="preserve"> </v>
      </c>
      <c r="AR193" s="22" t="str">
        <f t="shared" si="57"/>
        <v xml:space="preserve"> </v>
      </c>
      <c r="AS193" s="27">
        <f t="shared" si="58"/>
        <v>0</v>
      </c>
    </row>
    <row r="194" spans="2:47">
      <c r="B194" s="2">
        <v>3</v>
      </c>
      <c r="C194" s="14">
        <f t="shared" si="59"/>
        <v>184</v>
      </c>
      <c r="D194" s="18"/>
      <c r="E194" s="18"/>
      <c r="F194" s="18"/>
      <c r="G194" s="18"/>
      <c r="H194" s="18"/>
      <c r="I194" s="18"/>
      <c r="J194" s="18"/>
      <c r="K194" s="14" t="str">
        <f>Magnetic!X194</f>
        <v/>
      </c>
      <c r="L194" s="14" t="str">
        <f>IF(ISNA(VLOOKUP(K194,Lookup!$F$7:$G$38,2,0)),"",VLOOKUP(K194,Lookup!$F$7:$G$38,2,0))</f>
        <v/>
      </c>
      <c r="N194" s="14" t="str">
        <f>IF(ISNA(VLOOKUP(M194,Lookup!$B$7:$C$160,2,0)),"",VLOOKUP(M194,Lookup!$B$7:$C$160,2,0))</f>
        <v/>
      </c>
      <c r="O194" s="27" t="str">
        <f t="shared" si="40"/>
        <v/>
      </c>
      <c r="P194" s="18"/>
      <c r="Q194" s="14" t="str">
        <f>IF(ISNA(VLOOKUP(P194,Lookup!$B$7:$C$160,2,0)),"",VLOOKUP(P194,Lookup!$B$7:$C$160,2,0))</f>
        <v/>
      </c>
      <c r="R194" s="27" t="str">
        <f t="shared" si="41"/>
        <v/>
      </c>
      <c r="S194" s="18"/>
      <c r="T194" s="18"/>
      <c r="V194" s="18"/>
      <c r="W194" s="18"/>
      <c r="X194" s="18"/>
      <c r="Y194" s="18"/>
      <c r="Z194" s="18"/>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7" t="str">
        <f t="shared" si="53"/>
        <v xml:space="preserve"> </v>
      </c>
      <c r="AO194" s="27" t="str">
        <f t="shared" si="54"/>
        <v xml:space="preserve"> </v>
      </c>
      <c r="AP194" s="27" t="str">
        <f t="shared" si="55"/>
        <v xml:space="preserve"> </v>
      </c>
      <c r="AQ194" s="27" t="str">
        <f t="shared" si="56"/>
        <v xml:space="preserve"> </v>
      </c>
      <c r="AR194" s="22" t="str">
        <f t="shared" si="57"/>
        <v xml:space="preserve"> </v>
      </c>
      <c r="AS194" s="27">
        <f t="shared" si="58"/>
        <v>0</v>
      </c>
    </row>
    <row r="195" spans="2:47">
      <c r="B195" s="2">
        <v>4</v>
      </c>
      <c r="C195" s="14">
        <f t="shared" si="59"/>
        <v>185</v>
      </c>
      <c r="D195" s="18"/>
      <c r="E195" s="18"/>
      <c r="F195" s="18"/>
      <c r="G195" s="18"/>
      <c r="H195" s="18"/>
      <c r="J195" s="18"/>
      <c r="K195" s="14" t="str">
        <f>Magnetic!X195</f>
        <v/>
      </c>
      <c r="L195" s="14" t="str">
        <f>IF(ISNA(VLOOKUP(K195,Lookup!$F$7:$G$38,2,0)),"",VLOOKUP(K195,Lookup!$F$7:$G$38,2,0))</f>
        <v/>
      </c>
      <c r="N195" s="14" t="str">
        <f>IF(ISNA(VLOOKUP(M195,Lookup!$B$7:$C$160,2,0)),"",VLOOKUP(M195,Lookup!$B$7:$C$160,2,0))</f>
        <v/>
      </c>
      <c r="O195" s="27" t="str">
        <f t="shared" si="40"/>
        <v/>
      </c>
      <c r="P195" s="18"/>
      <c r="Q195" s="14" t="str">
        <f>IF(ISNA(VLOOKUP(P195,Lookup!$B$7:$C$160,2,0)),"",VLOOKUP(P195,Lookup!$B$7:$C$160,2,0))</f>
        <v/>
      </c>
      <c r="R195" s="27" t="str">
        <f t="shared" si="41"/>
        <v/>
      </c>
      <c r="S195" s="18"/>
      <c r="T195" s="18"/>
      <c r="V195" s="18"/>
      <c r="W195" s="18"/>
      <c r="X195" s="18"/>
      <c r="Y195" s="18"/>
      <c r="Z195" s="18"/>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t="str">
        <f t="shared" si="56"/>
        <v xml:space="preserve"> </v>
      </c>
      <c r="AR195" s="22" t="str">
        <f t="shared" si="57"/>
        <v xml:space="preserve"> </v>
      </c>
      <c r="AS195" s="27">
        <f t="shared" si="58"/>
        <v>0</v>
      </c>
    </row>
    <row r="196" spans="2:47">
      <c r="B196" s="2">
        <v>5</v>
      </c>
      <c r="C196" s="14">
        <f t="shared" si="59"/>
        <v>186</v>
      </c>
      <c r="D196" s="18"/>
      <c r="E196" s="18"/>
      <c r="F196" s="18"/>
      <c r="G196" s="18"/>
      <c r="H196" s="18"/>
      <c r="I196" s="18"/>
      <c r="J196" s="18"/>
      <c r="K196" s="14" t="str">
        <f>Magnetic!X196</f>
        <v/>
      </c>
      <c r="L196" s="14" t="str">
        <f>IF(ISNA(VLOOKUP(K196,Lookup!$F$7:$G$38,2,0)),"",VLOOKUP(K196,Lookup!$F$7:$G$38,2,0))</f>
        <v/>
      </c>
      <c r="N196" s="14" t="str">
        <f>IF(ISNA(VLOOKUP(M196,Lookup!$B$7:$C$160,2,0)),"",VLOOKUP(M196,Lookup!$B$7:$C$160,2,0))</f>
        <v/>
      </c>
      <c r="O196" s="27" t="str">
        <f t="shared" si="40"/>
        <v/>
      </c>
      <c r="P196" s="18"/>
      <c r="Q196" s="14" t="str">
        <f>IF(ISNA(VLOOKUP(P196,Lookup!$B$7:$C$160,2,0)),"",VLOOKUP(P196,Lookup!$B$7:$C$160,2,0))</f>
        <v/>
      </c>
      <c r="R196" s="27" t="str">
        <f t="shared" si="41"/>
        <v/>
      </c>
      <c r="S196" s="18"/>
      <c r="T196" s="18"/>
      <c r="V196" s="18"/>
      <c r="W196" s="18"/>
      <c r="X196" s="18"/>
      <c r="Y196" s="18"/>
      <c r="Z196" s="18"/>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7" t="str">
        <f t="shared" si="53"/>
        <v xml:space="preserve"> </v>
      </c>
      <c r="AO196" s="27" t="str">
        <f t="shared" si="54"/>
        <v xml:space="preserve"> </v>
      </c>
      <c r="AP196" s="27" t="str">
        <f t="shared" si="55"/>
        <v xml:space="preserve"> </v>
      </c>
      <c r="AQ196" s="27" t="str">
        <f t="shared" si="56"/>
        <v xml:space="preserve"> </v>
      </c>
      <c r="AR196" s="22" t="str">
        <f t="shared" si="57"/>
        <v xml:space="preserve"> </v>
      </c>
      <c r="AS196" s="27">
        <f t="shared" si="58"/>
        <v>0</v>
      </c>
    </row>
    <row r="197" spans="2:47">
      <c r="B197" s="2">
        <v>6</v>
      </c>
      <c r="C197" s="14">
        <f t="shared" si="59"/>
        <v>187</v>
      </c>
      <c r="D197" s="18"/>
      <c r="E197" s="18"/>
      <c r="F197" s="18"/>
      <c r="G197" s="18"/>
      <c r="H197" s="18"/>
      <c r="J197" s="18"/>
      <c r="K197" s="14" t="str">
        <f>Magnetic!X197</f>
        <v/>
      </c>
      <c r="L197" s="14" t="str">
        <f>IF(ISNA(VLOOKUP(K197,Lookup!$F$7:$G$38,2,0)),"",VLOOKUP(K197,Lookup!$F$7:$G$38,2,0))</f>
        <v/>
      </c>
      <c r="N197" s="14" t="str">
        <f>IF(ISNA(VLOOKUP(M197,Lookup!$B$7:$C$160,2,0)),"",VLOOKUP(M197,Lookup!$B$7:$C$160,2,0))</f>
        <v/>
      </c>
      <c r="O197" s="27" t="str">
        <f t="shared" si="40"/>
        <v/>
      </c>
      <c r="P197" s="18"/>
      <c r="Q197" s="14" t="str">
        <f>IF(ISNA(VLOOKUP(P197,Lookup!$B$7:$C$160,2,0)),"",VLOOKUP(P197,Lookup!$B$7:$C$160,2,0))</f>
        <v/>
      </c>
      <c r="R197" s="27" t="str">
        <f t="shared" si="41"/>
        <v/>
      </c>
      <c r="S197" s="18"/>
      <c r="T197" s="18"/>
      <c r="V197" s="18"/>
      <c r="W197" s="18"/>
      <c r="X197" s="18"/>
      <c r="Y197" s="18"/>
      <c r="Z197" s="18"/>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t="str">
        <f t="shared" si="54"/>
        <v xml:space="preserve"> </v>
      </c>
      <c r="AP197" s="27" t="str">
        <f t="shared" si="55"/>
        <v xml:space="preserve"> </v>
      </c>
      <c r="AQ197" s="27" t="str">
        <f t="shared" si="56"/>
        <v xml:space="preserve"> </v>
      </c>
      <c r="AR197" s="22" t="str">
        <f t="shared" si="57"/>
        <v xml:space="preserve"> </v>
      </c>
      <c r="AS197" s="27">
        <f t="shared" si="58"/>
        <v>0</v>
      </c>
    </row>
    <row r="198" spans="2:47">
      <c r="B198" s="2">
        <v>7</v>
      </c>
      <c r="C198" s="14">
        <f t="shared" si="59"/>
        <v>188</v>
      </c>
      <c r="D198" s="18">
        <v>59</v>
      </c>
      <c r="E198" s="18">
        <v>0</v>
      </c>
      <c r="F198" s="18">
        <v>3</v>
      </c>
      <c r="G198" s="18">
        <v>36</v>
      </c>
      <c r="H198" s="18" t="s">
        <v>42</v>
      </c>
      <c r="I198" s="2" t="s">
        <v>192</v>
      </c>
      <c r="J198" s="18" t="s">
        <v>140</v>
      </c>
      <c r="K198" s="14" t="str">
        <f>Magnetic!X198</f>
        <v>SW</v>
      </c>
      <c r="L198" s="14" t="str">
        <f>IF(ISNA(VLOOKUP(K198,Lookup!$F$7:$G$38,2,0)),"",VLOOKUP(K198,Lookup!$F$7:$G$38,2,0))</f>
        <v>S</v>
      </c>
      <c r="M198" s="2" t="s">
        <v>161</v>
      </c>
      <c r="N198" s="14">
        <f>IF(ISNA(VLOOKUP(M198,Lookup!$B$7:$C$160,2,0)),"",VLOOKUP(M198,Lookup!$B$7:$C$160,2,0))</f>
        <v>8</v>
      </c>
      <c r="O198" s="27">
        <f t="shared" si="40"/>
        <v>8</v>
      </c>
      <c r="P198" s="18" t="s">
        <v>161</v>
      </c>
      <c r="Q198" s="14">
        <f>IF(ISNA(VLOOKUP(P198,Lookup!$B$7:$C$160,2,0)),"",VLOOKUP(P198,Lookup!$B$7:$C$160,2,0))</f>
        <v>8</v>
      </c>
      <c r="R198" s="27">
        <f t="shared" si="41"/>
        <v>8</v>
      </c>
      <c r="S198" s="18" t="s">
        <v>193</v>
      </c>
      <c r="T198" s="18">
        <v>112</v>
      </c>
      <c r="U198" s="18"/>
      <c r="V198" s="18"/>
      <c r="W198" s="18"/>
      <c r="X198" s="18"/>
      <c r="Y198" s="18"/>
      <c r="Z198" s="18" t="s">
        <v>170</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f t="shared" si="48"/>
        <v>1</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t="str">
        <f t="shared" si="54"/>
        <v xml:space="preserve"> </v>
      </c>
      <c r="AP198" s="27">
        <f t="shared" si="55"/>
        <v>1</v>
      </c>
      <c r="AQ198" s="27" t="str">
        <f t="shared" si="56"/>
        <v xml:space="preserve"> </v>
      </c>
      <c r="AR198" s="22" t="str">
        <f t="shared" si="57"/>
        <v xml:space="preserve"> </v>
      </c>
      <c r="AS198" s="27">
        <f t="shared" si="58"/>
        <v>0</v>
      </c>
      <c r="AU198" s="2" t="s">
        <v>194</v>
      </c>
    </row>
    <row r="199" spans="2:47" ht="33.75" customHeight="1">
      <c r="B199" s="2">
        <v>8</v>
      </c>
      <c r="C199" s="14">
        <f t="shared" si="59"/>
        <v>189</v>
      </c>
      <c r="D199" s="18">
        <v>59</v>
      </c>
      <c r="E199" s="18">
        <v>1</v>
      </c>
      <c r="F199" s="18">
        <v>5</v>
      </c>
      <c r="G199" s="18">
        <v>58</v>
      </c>
      <c r="H199" s="18" t="s">
        <v>42</v>
      </c>
      <c r="I199" s="2" t="s">
        <v>192</v>
      </c>
      <c r="J199" s="18" t="s">
        <v>140</v>
      </c>
      <c r="K199" s="14" t="str">
        <f>Magnetic!X199</f>
        <v>SW</v>
      </c>
      <c r="L199" s="14" t="str">
        <f>IF(ISNA(VLOOKUP(K199,Lookup!$F$7:$G$38,2,0)),"",VLOOKUP(K199,Lookup!$F$7:$G$38,2,0))</f>
        <v>S</v>
      </c>
      <c r="M199" s="2" t="s">
        <v>195</v>
      </c>
      <c r="N199" s="14">
        <f>IF(ISNA(VLOOKUP(M199,Lookup!$B$7:$C$160,2,0)),"",VLOOKUP(M199,Lookup!$B$7:$C$160,2,0))</f>
        <v>2</v>
      </c>
      <c r="O199" s="27">
        <f t="shared" si="40"/>
        <v>2</v>
      </c>
      <c r="P199" s="18" t="s">
        <v>161</v>
      </c>
      <c r="Q199" s="14">
        <f>IF(ISNA(VLOOKUP(P199,Lookup!$B$7:$C$160,2,0)),"",VLOOKUP(P199,Lookup!$B$7:$C$160,2,0))</f>
        <v>8</v>
      </c>
      <c r="R199" s="27">
        <f t="shared" si="41"/>
        <v>8</v>
      </c>
      <c r="S199" s="18" t="s">
        <v>193</v>
      </c>
      <c r="T199" s="18">
        <v>73</v>
      </c>
      <c r="U199" s="18">
        <v>1</v>
      </c>
      <c r="V199" s="18"/>
      <c r="W199" s="18">
        <v>1</v>
      </c>
      <c r="X199" s="18"/>
      <c r="Y199" s="18"/>
      <c r="Z199" s="18" t="s">
        <v>171</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f t="shared" si="48"/>
        <v>1</v>
      </c>
      <c r="AI199" s="21" t="str">
        <f t="shared" si="49"/>
        <v xml:space="preserve"> </v>
      </c>
      <c r="AJ199" s="21" t="str">
        <f t="shared" si="50"/>
        <v xml:space="preserve"> </v>
      </c>
      <c r="AK199" s="21" t="str">
        <f t="shared" si="51"/>
        <v xml:space="preserve"> </v>
      </c>
      <c r="AL199" s="21" t="str">
        <f t="shared" si="52"/>
        <v xml:space="preserve"> </v>
      </c>
      <c r="AN199" s="27" t="str">
        <f t="shared" si="53"/>
        <v xml:space="preserve"> </v>
      </c>
      <c r="AO199" s="27" t="str">
        <f t="shared" si="54"/>
        <v xml:space="preserve"> </v>
      </c>
      <c r="AP199" s="27">
        <f t="shared" si="55"/>
        <v>1</v>
      </c>
      <c r="AQ199" s="27" t="str">
        <f t="shared" si="56"/>
        <v xml:space="preserve"> </v>
      </c>
      <c r="AR199" s="22" t="str">
        <f t="shared" si="57"/>
        <v xml:space="preserve"> </v>
      </c>
      <c r="AS199" s="27">
        <f t="shared" si="58"/>
        <v>0</v>
      </c>
    </row>
    <row r="200" spans="2:47">
      <c r="B200" s="2">
        <v>9</v>
      </c>
      <c r="C200" s="14">
        <f t="shared" si="59"/>
        <v>190</v>
      </c>
      <c r="D200" s="18">
        <v>58</v>
      </c>
      <c r="E200" s="18">
        <v>49</v>
      </c>
      <c r="F200" s="18">
        <v>7</v>
      </c>
      <c r="G200" s="18">
        <v>17</v>
      </c>
      <c r="H200" s="18" t="s">
        <v>42</v>
      </c>
      <c r="I200" s="2" t="s">
        <v>192</v>
      </c>
      <c r="J200" s="18" t="s">
        <v>141</v>
      </c>
      <c r="K200" s="14" t="str">
        <f>Magnetic!X200</f>
        <v>NNW</v>
      </c>
      <c r="L200" s="14" t="str">
        <f>IF(ISNA(VLOOKUP(K200,Lookup!$F$7:$G$38,2,0)),"",VLOOKUP(K200,Lookup!$F$7:$G$38,2,0))</f>
        <v>N</v>
      </c>
      <c r="M200" s="2" t="s">
        <v>164</v>
      </c>
      <c r="N200" s="14">
        <f>IF(ISNA(VLOOKUP(M200,Lookup!$B$7:$C$160,2,0)),"",VLOOKUP(M200,Lookup!$B$7:$C$160,2,0))</f>
        <v>5</v>
      </c>
      <c r="O200" s="27">
        <f t="shared" si="40"/>
        <v>5</v>
      </c>
      <c r="P200" s="18" t="s">
        <v>161</v>
      </c>
      <c r="Q200" s="14">
        <f>IF(ISNA(VLOOKUP(P200,Lookup!$B$7:$C$160,2,0)),"",VLOOKUP(P200,Lookup!$B$7:$C$160,2,0))</f>
        <v>8</v>
      </c>
      <c r="R200" s="27">
        <f t="shared" si="41"/>
        <v>8</v>
      </c>
      <c r="S200" s="2" t="s">
        <v>196</v>
      </c>
      <c r="T200" s="18">
        <v>44</v>
      </c>
      <c r="U200" s="18">
        <v>1</v>
      </c>
      <c r="V200" s="18"/>
      <c r="W200" s="18">
        <v>1</v>
      </c>
      <c r="X200" s="18" t="s">
        <v>172</v>
      </c>
      <c r="Y200" s="18"/>
      <c r="Z200" s="18" t="s">
        <v>173</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27">
        <f t="shared" si="53"/>
        <v>1</v>
      </c>
      <c r="AO200" s="27" t="str">
        <f t="shared" si="54"/>
        <v xml:space="preserve"> </v>
      </c>
      <c r="AP200" s="27" t="str">
        <f t="shared" si="55"/>
        <v xml:space="preserve"> </v>
      </c>
      <c r="AQ200" s="27" t="str">
        <f t="shared" si="56"/>
        <v xml:space="preserve"> </v>
      </c>
      <c r="AR200" s="22" t="str">
        <f t="shared" si="57"/>
        <v xml:space="preserve"> </v>
      </c>
      <c r="AS200" s="27">
        <f t="shared" si="58"/>
        <v>0</v>
      </c>
    </row>
    <row r="201" spans="2:47">
      <c r="B201" s="2">
        <v>10</v>
      </c>
      <c r="C201" s="14">
        <f t="shared" si="59"/>
        <v>191</v>
      </c>
      <c r="D201" s="18">
        <v>58</v>
      </c>
      <c r="E201" s="18">
        <v>47</v>
      </c>
      <c r="F201" s="18">
        <v>8</v>
      </c>
      <c r="G201" s="18">
        <v>19</v>
      </c>
      <c r="H201" s="18" t="s">
        <v>42</v>
      </c>
      <c r="I201" s="2" t="s">
        <v>192</v>
      </c>
      <c r="J201" s="18" t="s">
        <v>142</v>
      </c>
      <c r="K201" s="14" t="str">
        <f>Magnetic!X201</f>
        <v>WbS</v>
      </c>
      <c r="L201" s="14" t="str">
        <f>IF(ISNA(VLOOKUP(K201,Lookup!$F$7:$G$38,2,0)),"",VLOOKUP(K201,Lookup!$F$7:$G$38,2,0))</f>
        <v>W</v>
      </c>
      <c r="M201" s="2" t="s">
        <v>162</v>
      </c>
      <c r="N201" s="14">
        <f>IF(ISNA(VLOOKUP(M201,Lookup!$B$7:$C$160,2,0)),"",VLOOKUP(M201,Lookup!$B$7:$C$160,2,0))</f>
        <v>7</v>
      </c>
      <c r="O201" s="27">
        <f t="shared" si="40"/>
        <v>7</v>
      </c>
      <c r="P201" s="18" t="s">
        <v>162</v>
      </c>
      <c r="Q201" s="14">
        <f>IF(ISNA(VLOOKUP(P201,Lookup!$B$7:$C$160,2,0)),"",VLOOKUP(P201,Lookup!$B$7:$C$160,2,0))</f>
        <v>7</v>
      </c>
      <c r="R201" s="27">
        <f t="shared" si="41"/>
        <v>7</v>
      </c>
      <c r="S201" s="18" t="s">
        <v>197</v>
      </c>
      <c r="T201" s="18">
        <v>32</v>
      </c>
      <c r="U201" s="18">
        <v>1</v>
      </c>
      <c r="V201" s="18"/>
      <c r="W201" s="18"/>
      <c r="X201" s="18" t="s">
        <v>174</v>
      </c>
      <c r="Y201" s="18"/>
      <c r="Z201" s="18" t="s">
        <v>175</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f t="shared" si="47"/>
        <v>1</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7" t="str">
        <f t="shared" si="53"/>
        <v xml:space="preserve"> </v>
      </c>
      <c r="AO201" s="27" t="str">
        <f t="shared" si="54"/>
        <v xml:space="preserve"> </v>
      </c>
      <c r="AP201" s="27" t="str">
        <f t="shared" si="55"/>
        <v xml:space="preserve"> </v>
      </c>
      <c r="AQ201" s="27">
        <f t="shared" si="56"/>
        <v>1</v>
      </c>
      <c r="AR201" s="22" t="str">
        <f t="shared" si="57"/>
        <v xml:space="preserve"> </v>
      </c>
      <c r="AS201" s="27">
        <f t="shared" si="58"/>
        <v>0</v>
      </c>
    </row>
    <row r="202" spans="2:47" ht="28">
      <c r="B202" s="2">
        <v>11</v>
      </c>
      <c r="C202" s="14">
        <f t="shared" si="59"/>
        <v>192</v>
      </c>
      <c r="D202" s="18">
        <v>58</v>
      </c>
      <c r="E202" s="18">
        <v>36</v>
      </c>
      <c r="F202" s="18">
        <v>11</v>
      </c>
      <c r="G202" s="18">
        <v>22</v>
      </c>
      <c r="H202" s="18" t="s">
        <v>42</v>
      </c>
      <c r="I202" s="2" t="s">
        <v>192</v>
      </c>
      <c r="J202" s="18" t="s">
        <v>143</v>
      </c>
      <c r="K202" s="14" t="str">
        <f>Magnetic!X202</f>
        <v>EbN</v>
      </c>
      <c r="L202" s="14" t="str">
        <f>IF(ISNA(VLOOKUP(K202,Lookup!$F$7:$G$38,2,0)),"",VLOOKUP(K202,Lookup!$F$7:$G$38,2,0))</f>
        <v>E</v>
      </c>
      <c r="M202" s="2" t="s">
        <v>163</v>
      </c>
      <c r="N202" s="14">
        <f>IF(ISNA(VLOOKUP(M202,Lookup!$B$7:$C$160,2,0)),"",VLOOKUP(M202,Lookup!$B$7:$C$160,2,0))</f>
        <v>9</v>
      </c>
      <c r="O202" s="27">
        <f t="shared" si="40"/>
        <v>9</v>
      </c>
      <c r="P202" s="18" t="s">
        <v>163</v>
      </c>
      <c r="Q202" s="14">
        <f>IF(ISNA(VLOOKUP(P202,Lookup!$B$7:$C$160,2,0)),"",VLOOKUP(P202,Lookup!$B$7:$C$160,2,0))</f>
        <v>9</v>
      </c>
      <c r="R202" s="27">
        <f t="shared" si="41"/>
        <v>9</v>
      </c>
      <c r="S202" s="18" t="s">
        <v>197</v>
      </c>
      <c r="T202" s="18">
        <v>95</v>
      </c>
      <c r="U202" s="18">
        <v>1</v>
      </c>
      <c r="V202" s="18"/>
      <c r="W202" s="18"/>
      <c r="X202" s="18" t="s">
        <v>174</v>
      </c>
      <c r="Y202" s="18"/>
      <c r="Z202" s="18" t="s">
        <v>176</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f t="shared" si="49"/>
        <v>1</v>
      </c>
      <c r="AJ202" s="21" t="str">
        <f t="shared" si="50"/>
        <v xml:space="preserve"> </v>
      </c>
      <c r="AK202" s="21" t="str">
        <f t="shared" si="51"/>
        <v xml:space="preserve"> </v>
      </c>
      <c r="AL202" s="21" t="str">
        <f t="shared" si="52"/>
        <v xml:space="preserve"> </v>
      </c>
      <c r="AN202" s="27" t="str">
        <f t="shared" si="53"/>
        <v xml:space="preserve"> </v>
      </c>
      <c r="AO202" s="27">
        <f t="shared" si="54"/>
        <v>1</v>
      </c>
      <c r="AP202" s="27" t="str">
        <f t="shared" si="55"/>
        <v xml:space="preserve"> </v>
      </c>
      <c r="AQ202" s="27" t="str">
        <f t="shared" si="56"/>
        <v xml:space="preserve"> </v>
      </c>
      <c r="AR202" s="22" t="str">
        <f t="shared" si="57"/>
        <v xml:space="preserve"> </v>
      </c>
      <c r="AS202" s="27">
        <f t="shared" si="58"/>
        <v>1</v>
      </c>
    </row>
    <row r="203" spans="2:47" ht="28">
      <c r="B203" s="2">
        <v>12</v>
      </c>
      <c r="C203" s="14">
        <f t="shared" si="59"/>
        <v>193</v>
      </c>
      <c r="D203" s="18">
        <v>58</v>
      </c>
      <c r="E203" s="18">
        <v>30</v>
      </c>
      <c r="F203" s="18">
        <v>16</v>
      </c>
      <c r="G203" s="18">
        <v>47</v>
      </c>
      <c r="H203" s="18" t="s">
        <v>42</v>
      </c>
      <c r="I203" s="2" t="s">
        <v>192</v>
      </c>
      <c r="J203" s="18" t="s">
        <v>144</v>
      </c>
      <c r="K203" s="14" t="str">
        <f>Magnetic!X203</f>
        <v>ENE</v>
      </c>
      <c r="L203" s="14" t="str">
        <f>IF(ISNA(VLOOKUP(K203,Lookup!$F$7:$G$38,2,0)),"",VLOOKUP(K203,Lookup!$F$7:$G$38,2,0))</f>
        <v>E</v>
      </c>
      <c r="M203" s="2" t="s">
        <v>198</v>
      </c>
      <c r="N203" s="14">
        <f>IF(ISNA(VLOOKUP(M203,Lookup!$B$7:$C$160,2,0)),"",VLOOKUP(M203,Lookup!$B$7:$C$160,2,0))</f>
        <v>4</v>
      </c>
      <c r="O203" s="27">
        <f t="shared" si="40"/>
        <v>4</v>
      </c>
      <c r="P203" s="18" t="s">
        <v>163</v>
      </c>
      <c r="Q203" s="14">
        <f>IF(ISNA(VLOOKUP(P203,Lookup!$B$7:$C$160,2,0)),"",VLOOKUP(P203,Lookup!$B$7:$C$160,2,0))</f>
        <v>9</v>
      </c>
      <c r="R203" s="27">
        <f t="shared" si="41"/>
        <v>9</v>
      </c>
      <c r="S203" s="18" t="s">
        <v>193</v>
      </c>
      <c r="T203" s="18">
        <v>170</v>
      </c>
      <c r="U203" s="18">
        <v>1</v>
      </c>
      <c r="V203" s="18"/>
      <c r="W203" s="18"/>
      <c r="X203" s="18"/>
      <c r="Y203" s="18"/>
      <c r="Z203" s="18" t="s">
        <v>177</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t="str">
        <f t="shared" si="48"/>
        <v xml:space="preserve"> </v>
      </c>
      <c r="AI203" s="21">
        <f t="shared" si="49"/>
        <v>1</v>
      </c>
      <c r="AJ203" s="21" t="str">
        <f t="shared" si="50"/>
        <v xml:space="preserve"> </v>
      </c>
      <c r="AK203" s="21" t="str">
        <f t="shared" si="51"/>
        <v xml:space="preserve"> </v>
      </c>
      <c r="AL203" s="21" t="str">
        <f t="shared" si="52"/>
        <v xml:space="preserve"> </v>
      </c>
      <c r="AN203" s="27" t="str">
        <f t="shared" si="53"/>
        <v xml:space="preserve"> </v>
      </c>
      <c r="AO203" s="27">
        <f t="shared" si="54"/>
        <v>1</v>
      </c>
      <c r="AP203" s="27" t="str">
        <f t="shared" si="55"/>
        <v xml:space="preserve"> </v>
      </c>
      <c r="AQ203" s="27" t="str">
        <f t="shared" si="56"/>
        <v xml:space="preserve"> </v>
      </c>
      <c r="AR203" s="22" t="str">
        <f t="shared" si="57"/>
        <v xml:space="preserve"> </v>
      </c>
      <c r="AS203" s="27">
        <f t="shared" si="58"/>
        <v>1</v>
      </c>
    </row>
    <row r="204" spans="2:47">
      <c r="B204" s="2">
        <v>13</v>
      </c>
      <c r="C204" s="14">
        <f t="shared" si="59"/>
        <v>194</v>
      </c>
      <c r="D204" s="18">
        <v>58</v>
      </c>
      <c r="E204" s="18">
        <v>30</v>
      </c>
      <c r="F204" s="18">
        <v>21</v>
      </c>
      <c r="G204" s="18">
        <v>42</v>
      </c>
      <c r="H204" s="18" t="s">
        <v>42</v>
      </c>
      <c r="I204" s="2" t="s">
        <v>192</v>
      </c>
      <c r="J204" s="18" t="s">
        <v>145</v>
      </c>
      <c r="K204" s="14" t="str">
        <f>Magnetic!X204</f>
        <v>EbS</v>
      </c>
      <c r="L204" s="14" t="str">
        <f>IF(ISNA(VLOOKUP(K204,Lookup!$F$7:$G$38,2,0)),"",VLOOKUP(K204,Lookup!$F$7:$G$38,2,0))</f>
        <v>E</v>
      </c>
      <c r="M204" s="2" t="s">
        <v>161</v>
      </c>
      <c r="N204" s="14">
        <f>IF(ISNA(VLOOKUP(M204,Lookup!$B$7:$C$160,2,0)),"",VLOOKUP(M204,Lookup!$B$7:$C$160,2,0))</f>
        <v>8</v>
      </c>
      <c r="O204" s="27">
        <f t="shared" ref="O204:O267" si="60">N204</f>
        <v>8</v>
      </c>
      <c r="P204" s="18" t="s">
        <v>161</v>
      </c>
      <c r="Q204" s="14">
        <f>IF(ISNA(VLOOKUP(P204,Lookup!$B$7:$C$160,2,0)),"",VLOOKUP(P204,Lookup!$B$7:$C$160,2,0))</f>
        <v>8</v>
      </c>
      <c r="R204" s="27">
        <f t="shared" ref="R204:R267" si="61">Q204</f>
        <v>8</v>
      </c>
      <c r="S204" s="18" t="s">
        <v>193</v>
      </c>
      <c r="T204" s="18">
        <v>153</v>
      </c>
      <c r="U204" s="18">
        <v>1</v>
      </c>
      <c r="V204" s="18"/>
      <c r="W204" s="18"/>
      <c r="X204" s="18"/>
      <c r="Y204" s="18"/>
      <c r="Z204" s="18" t="s">
        <v>178</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7" t="str">
        <f t="shared" ref="AN204:AN267" si="73">IF(L204="N",1," ")</f>
        <v xml:space="preserve"> </v>
      </c>
      <c r="AO204" s="27">
        <f t="shared" ref="AO204:AO267" si="74">IF(L204="E",1," ")</f>
        <v>1</v>
      </c>
      <c r="AP204" s="27" t="str">
        <f t="shared" ref="AP204:AP267" si="75">IF(L204="S",1," ")</f>
        <v xml:space="preserve"> </v>
      </c>
      <c r="AQ204" s="27" t="str">
        <f t="shared" ref="AQ204:AQ267" si="76">IF(L204="W",1," ")</f>
        <v xml:space="preserve"> </v>
      </c>
      <c r="AR204" s="22" t="str">
        <f t="shared" ref="AR204:AR267" si="77">IF($K204=-99,1," ")</f>
        <v xml:space="preserve"> </v>
      </c>
      <c r="AS204" s="27">
        <f t="shared" ref="AS204:AS267" si="78">SUM(AI204:AK204)</f>
        <v>0</v>
      </c>
    </row>
    <row r="205" spans="2:47" ht="28">
      <c r="B205" s="2">
        <v>14</v>
      </c>
      <c r="C205" s="14">
        <f t="shared" ref="C205:C268" si="79">C204+1</f>
        <v>195</v>
      </c>
      <c r="D205" s="18">
        <v>57</v>
      </c>
      <c r="E205" s="18">
        <v>54</v>
      </c>
      <c r="F205" s="18">
        <v>23</v>
      </c>
      <c r="G205" s="18">
        <v>3</v>
      </c>
      <c r="H205" s="18" t="s">
        <v>42</v>
      </c>
      <c r="I205" s="2" t="s">
        <v>192</v>
      </c>
      <c r="J205" s="18" t="s">
        <v>141</v>
      </c>
      <c r="K205" s="14" t="str">
        <f>Magnetic!X205</f>
        <v>NbW</v>
      </c>
      <c r="L205" s="14" t="str">
        <f>IF(ISNA(VLOOKUP(K205,Lookup!$F$7:$G$38,2,0)),"",VLOOKUP(K205,Lookup!$F$7:$G$38,2,0))</f>
        <v>N</v>
      </c>
      <c r="M205" s="2" t="s">
        <v>164</v>
      </c>
      <c r="N205" s="14">
        <f>IF(ISNA(VLOOKUP(M205,Lookup!$B$7:$C$160,2,0)),"",VLOOKUP(M205,Lookup!$B$7:$C$160,2,0))</f>
        <v>5</v>
      </c>
      <c r="O205" s="27">
        <f t="shared" si="60"/>
        <v>5</v>
      </c>
      <c r="P205" s="18" t="s">
        <v>164</v>
      </c>
      <c r="Q205" s="14">
        <f>IF(ISNA(VLOOKUP(P205,Lookup!$B$7:$C$160,2,0)),"",VLOOKUP(P205,Lookup!$B$7:$C$160,2,0))</f>
        <v>5</v>
      </c>
      <c r="R205" s="27">
        <f t="shared" si="61"/>
        <v>5</v>
      </c>
      <c r="S205" s="18" t="s">
        <v>193</v>
      </c>
      <c r="T205" s="18">
        <v>49</v>
      </c>
      <c r="U205" s="18"/>
      <c r="V205" s="18"/>
      <c r="W205" s="18"/>
      <c r="X205" s="18"/>
      <c r="Y205" s="18"/>
      <c r="Z205" s="18" t="s">
        <v>179</v>
      </c>
      <c r="AB205" s="21" t="str">
        <f t="shared" si="62"/>
        <v xml:space="preserve"> </v>
      </c>
      <c r="AC205" s="21" t="str">
        <f t="shared" si="63"/>
        <v xml:space="preserve"> </v>
      </c>
      <c r="AD205" s="21" t="str">
        <f t="shared" si="64"/>
        <v xml:space="preserve"> </v>
      </c>
      <c r="AE205" s="21">
        <f t="shared" si="65"/>
        <v>1</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7">
        <f t="shared" si="73"/>
        <v>1</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7">
      <c r="B206" s="2">
        <v>15</v>
      </c>
      <c r="C206" s="14">
        <f t="shared" si="79"/>
        <v>196</v>
      </c>
      <c r="D206" s="18">
        <v>56</v>
      </c>
      <c r="E206" s="18">
        <v>19</v>
      </c>
      <c r="F206" s="18">
        <v>25</v>
      </c>
      <c r="G206" s="18">
        <v>6</v>
      </c>
      <c r="H206" s="18" t="s">
        <v>42</v>
      </c>
      <c r="I206" s="2" t="s">
        <v>192</v>
      </c>
      <c r="J206" s="18" t="s">
        <v>146</v>
      </c>
      <c r="K206" s="14" t="str">
        <f>Magnetic!X206</f>
        <v>Variable</v>
      </c>
      <c r="L206" s="14" t="str">
        <f>IF(ISNA(VLOOKUP(K206,Lookup!$F$7:$G$38,2,0)),"",VLOOKUP(K206,Lookup!$F$7:$G$38,2,0))</f>
        <v/>
      </c>
      <c r="M206" s="2" t="s">
        <v>161</v>
      </c>
      <c r="N206" s="14">
        <f>IF(ISNA(VLOOKUP(M206,Lookup!$B$7:$C$160,2,0)),"",VLOOKUP(M206,Lookup!$B$7:$C$160,2,0))</f>
        <v>8</v>
      </c>
      <c r="O206" s="27">
        <f t="shared" si="60"/>
        <v>8</v>
      </c>
      <c r="P206" s="18" t="s">
        <v>161</v>
      </c>
      <c r="Q206" s="14">
        <f>IF(ISNA(VLOOKUP(P206,Lookup!$B$7:$C$160,2,0)),"",VLOOKUP(P206,Lookup!$B$7:$C$160,2,0))</f>
        <v>8</v>
      </c>
      <c r="R206" s="27">
        <f t="shared" si="61"/>
        <v>8</v>
      </c>
      <c r="S206" s="18" t="s">
        <v>197</v>
      </c>
      <c r="T206" s="18">
        <v>108</v>
      </c>
      <c r="U206" s="18">
        <v>1</v>
      </c>
      <c r="V206" s="18"/>
      <c r="W206" s="18">
        <v>1</v>
      </c>
      <c r="X206" s="18"/>
      <c r="Y206" s="18"/>
      <c r="Z206" s="18" t="s">
        <v>179</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f t="shared" si="68"/>
        <v>1</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t="str">
        <f t="shared" si="74"/>
        <v xml:space="preserve"> </v>
      </c>
      <c r="AP206" s="27" t="str">
        <f t="shared" si="75"/>
        <v xml:space="preserve"> </v>
      </c>
      <c r="AQ206" s="27" t="str">
        <f t="shared" si="76"/>
        <v xml:space="preserve"> </v>
      </c>
      <c r="AR206" s="22" t="str">
        <f t="shared" si="77"/>
        <v xml:space="preserve"> </v>
      </c>
      <c r="AS206" s="27">
        <f t="shared" si="78"/>
        <v>0</v>
      </c>
    </row>
    <row r="207" spans="2:47">
      <c r="B207" s="2">
        <v>16</v>
      </c>
      <c r="C207" s="14">
        <f t="shared" si="79"/>
        <v>197</v>
      </c>
      <c r="D207" s="18">
        <v>55</v>
      </c>
      <c r="E207" s="18">
        <v>59</v>
      </c>
      <c r="F207" s="18">
        <v>27</v>
      </c>
      <c r="G207" s="18">
        <v>38</v>
      </c>
      <c r="H207" s="18" t="s">
        <v>42</v>
      </c>
      <c r="I207" s="2" t="s">
        <v>192</v>
      </c>
      <c r="J207" s="18" t="s">
        <v>147</v>
      </c>
      <c r="K207" s="14" t="str">
        <f>Magnetic!X207</f>
        <v>ENE</v>
      </c>
      <c r="L207" s="14" t="str">
        <f>IF(ISNA(VLOOKUP(K207,Lookup!$F$7:$G$38,2,0)),"",VLOOKUP(K207,Lookup!$F$7:$G$38,2,0))</f>
        <v>E</v>
      </c>
      <c r="M207" s="2" t="s">
        <v>164</v>
      </c>
      <c r="N207" s="14">
        <f>IF(ISNA(VLOOKUP(M207,Lookup!$B$7:$C$160,2,0)),"",VLOOKUP(M207,Lookup!$B$7:$C$160,2,0))</f>
        <v>5</v>
      </c>
      <c r="O207" s="27">
        <f t="shared" si="60"/>
        <v>5</v>
      </c>
      <c r="P207" s="18" t="s">
        <v>161</v>
      </c>
      <c r="Q207" s="14">
        <f>IF(ISNA(VLOOKUP(P207,Lookup!$B$7:$C$160,2,0)),"",VLOOKUP(P207,Lookup!$B$7:$C$160,2,0))</f>
        <v>8</v>
      </c>
      <c r="R207" s="27">
        <f t="shared" si="61"/>
        <v>8</v>
      </c>
      <c r="S207" s="18" t="s">
        <v>193</v>
      </c>
      <c r="T207" s="18">
        <v>87</v>
      </c>
      <c r="U207" s="18">
        <v>1</v>
      </c>
      <c r="V207" s="18"/>
      <c r="W207" s="18"/>
      <c r="X207" s="18"/>
      <c r="Y207" s="18"/>
      <c r="Z207" s="18" t="s">
        <v>180</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27" t="str">
        <f t="shared" si="73"/>
        <v xml:space="preserve"> </v>
      </c>
      <c r="AO207" s="27">
        <f t="shared" si="74"/>
        <v>1</v>
      </c>
      <c r="AP207" s="27" t="str">
        <f t="shared" si="75"/>
        <v xml:space="preserve"> </v>
      </c>
      <c r="AQ207" s="27" t="str">
        <f t="shared" si="76"/>
        <v xml:space="preserve"> </v>
      </c>
      <c r="AR207" s="22" t="str">
        <f t="shared" si="77"/>
        <v xml:space="preserve"> </v>
      </c>
      <c r="AS207" s="27">
        <f t="shared" si="78"/>
        <v>0</v>
      </c>
    </row>
    <row r="208" spans="2:47" ht="28">
      <c r="B208" s="2">
        <v>17</v>
      </c>
      <c r="C208" s="14">
        <f t="shared" si="79"/>
        <v>198</v>
      </c>
      <c r="D208" s="18">
        <v>56</v>
      </c>
      <c r="E208" s="18">
        <v>9</v>
      </c>
      <c r="F208" s="18">
        <v>30</v>
      </c>
      <c r="G208" s="18">
        <v>5</v>
      </c>
      <c r="H208" s="18" t="s">
        <v>42</v>
      </c>
      <c r="I208" s="2" t="s">
        <v>192</v>
      </c>
      <c r="J208" s="18" t="s">
        <v>148</v>
      </c>
      <c r="K208" s="14" t="str">
        <f>Magnetic!X208</f>
        <v>SbW</v>
      </c>
      <c r="L208" s="14" t="str">
        <f>IF(ISNA(VLOOKUP(K208,Lookup!$F$7:$G$38,2,0)),"",VLOOKUP(K208,Lookup!$F$7:$G$38,2,0))</f>
        <v>S</v>
      </c>
      <c r="M208" s="2" t="s">
        <v>164</v>
      </c>
      <c r="N208" s="14">
        <f>IF(ISNA(VLOOKUP(M208,Lookup!$B$7:$C$160,2,0)),"",VLOOKUP(M208,Lookup!$B$7:$C$160,2,0))</f>
        <v>5</v>
      </c>
      <c r="O208" s="27">
        <f t="shared" si="60"/>
        <v>5</v>
      </c>
      <c r="P208" s="18" t="s">
        <v>164</v>
      </c>
      <c r="Q208" s="14">
        <f>IF(ISNA(VLOOKUP(P208,Lookup!$B$7:$C$160,2,0)),"",VLOOKUP(P208,Lookup!$B$7:$C$160,2,0))</f>
        <v>5</v>
      </c>
      <c r="R208" s="27">
        <f t="shared" si="61"/>
        <v>5</v>
      </c>
      <c r="S208" s="18" t="s">
        <v>199</v>
      </c>
      <c r="T208" s="18">
        <v>84</v>
      </c>
      <c r="U208" s="18">
        <v>1</v>
      </c>
      <c r="V208" s="18"/>
      <c r="W208" s="18">
        <v>1</v>
      </c>
      <c r="X208" s="18"/>
      <c r="Y208" s="18"/>
      <c r="Z208" s="18" t="s">
        <v>181</v>
      </c>
      <c r="AB208" s="21" t="str">
        <f t="shared" si="62"/>
        <v xml:space="preserve"> </v>
      </c>
      <c r="AC208" s="21" t="str">
        <f t="shared" si="63"/>
        <v xml:space="preserve"> </v>
      </c>
      <c r="AD208" s="21" t="str">
        <f t="shared" si="64"/>
        <v xml:space="preserve"> </v>
      </c>
      <c r="AE208" s="21">
        <f t="shared" si="65"/>
        <v>1</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7" t="str">
        <f t="shared" si="73"/>
        <v xml:space="preserve"> </v>
      </c>
      <c r="AO208" s="27" t="str">
        <f t="shared" si="74"/>
        <v xml:space="preserve"> </v>
      </c>
      <c r="AP208" s="27">
        <f t="shared" si="75"/>
        <v>1</v>
      </c>
      <c r="AQ208" s="27" t="str">
        <f t="shared" si="76"/>
        <v xml:space="preserve"> </v>
      </c>
      <c r="AR208" s="22" t="str">
        <f t="shared" si="77"/>
        <v xml:space="preserve"> </v>
      </c>
      <c r="AS208" s="27">
        <f t="shared" si="78"/>
        <v>0</v>
      </c>
    </row>
    <row r="209" spans="2:48">
      <c r="B209" s="2">
        <v>18</v>
      </c>
      <c r="C209" s="14">
        <f t="shared" si="79"/>
        <v>199</v>
      </c>
      <c r="D209" s="18">
        <v>57</v>
      </c>
      <c r="E209" s="18">
        <v>1</v>
      </c>
      <c r="F209" s="18">
        <v>33</v>
      </c>
      <c r="G209" s="18">
        <v>28</v>
      </c>
      <c r="H209" s="18" t="s">
        <v>42</v>
      </c>
      <c r="I209" s="2" t="s">
        <v>192</v>
      </c>
      <c r="J209" s="18" t="s">
        <v>146</v>
      </c>
      <c r="K209" s="14" t="str">
        <f>Magnetic!X209</f>
        <v>Variable</v>
      </c>
      <c r="L209" s="14" t="str">
        <f>IF(ISNA(VLOOKUP(K209,Lookup!$F$7:$G$38,2,0)),"",VLOOKUP(K209,Lookup!$F$7:$G$38,2,0))</f>
        <v/>
      </c>
      <c r="M209" s="2" t="s">
        <v>195</v>
      </c>
      <c r="N209" s="14">
        <f>IF(ISNA(VLOOKUP(M209,Lookup!$B$7:$C$160,2,0)),"",VLOOKUP(M209,Lookup!$B$7:$C$160,2,0))</f>
        <v>2</v>
      </c>
      <c r="O209" s="27">
        <f t="shared" si="60"/>
        <v>2</v>
      </c>
      <c r="P209" s="18" t="s">
        <v>162</v>
      </c>
      <c r="Q209" s="14">
        <f>IF(ISNA(VLOOKUP(P209,Lookup!$B$7:$C$160,2,0)),"",VLOOKUP(P209,Lookup!$B$7:$C$160,2,0))</f>
        <v>7</v>
      </c>
      <c r="R209" s="27">
        <f t="shared" si="61"/>
        <v>7</v>
      </c>
      <c r="S209" s="18" t="s">
        <v>199</v>
      </c>
      <c r="T209" s="18">
        <v>127</v>
      </c>
      <c r="U209" s="18">
        <v>1</v>
      </c>
      <c r="V209" s="18"/>
      <c r="W209" s="18">
        <v>1</v>
      </c>
      <c r="X209" s="18"/>
      <c r="Y209" s="18"/>
      <c r="Z209" s="18" t="s">
        <v>181</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f t="shared" si="67"/>
        <v>1</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t="str">
        <f t="shared" si="75"/>
        <v xml:space="preserve"> </v>
      </c>
      <c r="AQ209" s="27" t="str">
        <f t="shared" si="76"/>
        <v xml:space="preserve"> </v>
      </c>
      <c r="AR209" s="22" t="str">
        <f t="shared" si="77"/>
        <v xml:space="preserve"> </v>
      </c>
      <c r="AS209" s="27">
        <f t="shared" si="78"/>
        <v>0</v>
      </c>
    </row>
    <row r="210" spans="2:48" ht="28">
      <c r="B210" s="2">
        <v>19</v>
      </c>
      <c r="C210" s="14">
        <f t="shared" si="79"/>
        <v>200</v>
      </c>
      <c r="D210" s="18">
        <v>57</v>
      </c>
      <c r="E210" s="18">
        <v>7</v>
      </c>
      <c r="F210" s="18">
        <v>34</v>
      </c>
      <c r="G210" s="18">
        <v>24</v>
      </c>
      <c r="H210" s="18" t="s">
        <v>42</v>
      </c>
      <c r="I210" s="2" t="s">
        <v>192</v>
      </c>
      <c r="J210" s="18" t="s">
        <v>145</v>
      </c>
      <c r="K210" s="14" t="str">
        <f>Magnetic!X210</f>
        <v>EbS</v>
      </c>
      <c r="L210" s="14" t="str">
        <f>IF(ISNA(VLOOKUP(K210,Lookup!$F$7:$G$38,2,0)),"",VLOOKUP(K210,Lookup!$F$7:$G$38,2,0))</f>
        <v>E</v>
      </c>
      <c r="M210" s="2" t="s">
        <v>164</v>
      </c>
      <c r="N210" s="14">
        <f>IF(ISNA(VLOOKUP(M210,Lookup!$B$7:$C$160,2,0)),"",VLOOKUP(M210,Lookup!$B$7:$C$160,2,0))</f>
        <v>5</v>
      </c>
      <c r="O210" s="27">
        <f t="shared" si="60"/>
        <v>5</v>
      </c>
      <c r="P210" s="18" t="s">
        <v>164</v>
      </c>
      <c r="Q210" s="14">
        <f>IF(ISNA(VLOOKUP(P210,Lookup!$B$7:$C$160,2,0)),"",VLOOKUP(P210,Lookup!$B$7:$C$160,2,0))</f>
        <v>5</v>
      </c>
      <c r="R210" s="27">
        <f t="shared" si="61"/>
        <v>5</v>
      </c>
      <c r="S210" s="18" t="s">
        <v>193</v>
      </c>
      <c r="T210" s="18">
        <v>26</v>
      </c>
      <c r="U210" s="18">
        <v>1</v>
      </c>
      <c r="V210" s="18"/>
      <c r="W210" s="18"/>
      <c r="X210" s="18"/>
      <c r="Y210" s="18"/>
      <c r="Z210" s="18" t="s">
        <v>181</v>
      </c>
      <c r="AB210" s="21" t="str">
        <f t="shared" si="62"/>
        <v xml:space="preserve"> </v>
      </c>
      <c r="AC210" s="21" t="str">
        <f t="shared" si="63"/>
        <v xml:space="preserve"> </v>
      </c>
      <c r="AD210" s="21" t="str">
        <f t="shared" si="64"/>
        <v xml:space="preserve"> </v>
      </c>
      <c r="AE210" s="21">
        <f t="shared" si="65"/>
        <v>1</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t="str">
        <f t="shared" si="73"/>
        <v xml:space="preserve"> </v>
      </c>
      <c r="AO210" s="27">
        <f t="shared" si="74"/>
        <v>1</v>
      </c>
      <c r="AP210" s="27" t="str">
        <f t="shared" si="75"/>
        <v xml:space="preserve"> </v>
      </c>
      <c r="AQ210" s="27" t="str">
        <f t="shared" si="76"/>
        <v xml:space="preserve"> </v>
      </c>
      <c r="AR210" s="22" t="str">
        <f t="shared" si="77"/>
        <v xml:space="preserve"> </v>
      </c>
      <c r="AS210" s="27">
        <f t="shared" si="78"/>
        <v>0</v>
      </c>
    </row>
    <row r="211" spans="2:48" ht="28">
      <c r="B211" s="2">
        <v>20</v>
      </c>
      <c r="C211" s="14">
        <f t="shared" si="79"/>
        <v>201</v>
      </c>
      <c r="D211" s="18">
        <v>57</v>
      </c>
      <c r="E211" s="18">
        <v>3</v>
      </c>
      <c r="F211" s="18">
        <v>35</v>
      </c>
      <c r="G211" s="18">
        <v>35</v>
      </c>
      <c r="H211" s="18" t="s">
        <v>42</v>
      </c>
      <c r="I211" s="2" t="s">
        <v>192</v>
      </c>
      <c r="J211" s="18" t="s">
        <v>146</v>
      </c>
      <c r="K211" s="14" t="str">
        <f>Magnetic!X211</f>
        <v>Variable</v>
      </c>
      <c r="L211" s="14" t="str">
        <f>IF(ISNA(VLOOKUP(K211,Lookup!$F$7:$G$38,2,0)),"",VLOOKUP(K211,Lookup!$F$7:$G$38,2,0))</f>
        <v/>
      </c>
      <c r="M211" s="2" t="s">
        <v>195</v>
      </c>
      <c r="N211" s="14">
        <f>IF(ISNA(VLOOKUP(M211,Lookup!$B$7:$C$160,2,0)),"",VLOOKUP(M211,Lookup!$B$7:$C$160,2,0))</f>
        <v>2</v>
      </c>
      <c r="O211" s="27">
        <f t="shared" si="60"/>
        <v>2</v>
      </c>
      <c r="P211" s="18" t="s">
        <v>164</v>
      </c>
      <c r="Q211" s="14">
        <f>IF(ISNA(VLOOKUP(P211,Lookup!$B$7:$C$160,2,0)),"",VLOOKUP(P211,Lookup!$B$7:$C$160,2,0))</f>
        <v>5</v>
      </c>
      <c r="R211" s="27">
        <f t="shared" si="61"/>
        <v>5</v>
      </c>
      <c r="S211" s="18" t="s">
        <v>193</v>
      </c>
      <c r="T211" s="18">
        <v>39</v>
      </c>
      <c r="U211" s="18">
        <v>1</v>
      </c>
      <c r="V211" s="18"/>
      <c r="W211" s="18"/>
      <c r="X211" s="18"/>
      <c r="Y211" s="18"/>
      <c r="Z211" s="18" t="s">
        <v>181</v>
      </c>
      <c r="AB211" s="21" t="str">
        <f t="shared" si="62"/>
        <v xml:space="preserve"> </v>
      </c>
      <c r="AC211" s="21" t="str">
        <f t="shared" si="63"/>
        <v xml:space="preserve"> </v>
      </c>
      <c r="AD211" s="21" t="str">
        <f t="shared" si="64"/>
        <v xml:space="preserve"> </v>
      </c>
      <c r="AE211" s="21">
        <f t="shared" si="65"/>
        <v>1</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t="str">
        <f t="shared" si="75"/>
        <v xml:space="preserve"> </v>
      </c>
      <c r="AQ211" s="27" t="str">
        <f t="shared" si="76"/>
        <v xml:space="preserve"> </v>
      </c>
      <c r="AR211" s="22" t="str">
        <f t="shared" si="77"/>
        <v xml:space="preserve"> </v>
      </c>
      <c r="AS211" s="27">
        <f t="shared" si="78"/>
        <v>0</v>
      </c>
    </row>
    <row r="212" spans="2:48" ht="28">
      <c r="B212" s="2">
        <v>21</v>
      </c>
      <c r="C212" s="14">
        <f t="shared" si="79"/>
        <v>202</v>
      </c>
      <c r="D212" s="18">
        <v>56</v>
      </c>
      <c r="E212" s="18">
        <v>30</v>
      </c>
      <c r="F212" s="18">
        <v>36</v>
      </c>
      <c r="G212" s="18">
        <v>37</v>
      </c>
      <c r="H212" s="18" t="s">
        <v>42</v>
      </c>
      <c r="I212" s="2" t="s">
        <v>192</v>
      </c>
      <c r="J212" s="18" t="s">
        <v>146</v>
      </c>
      <c r="K212" s="14" t="str">
        <f>Magnetic!X212</f>
        <v>Variable</v>
      </c>
      <c r="L212" s="14" t="str">
        <f>IF(ISNA(VLOOKUP(K212,Lookup!$F$7:$G$38,2,0)),"",VLOOKUP(K212,Lookup!$F$7:$G$38,2,0))</f>
        <v/>
      </c>
      <c r="M212" s="2" t="s">
        <v>168</v>
      </c>
      <c r="N212" s="14">
        <f>IF(ISNA(VLOOKUP(M212,Lookup!$B$7:$C$160,2,0)),"",VLOOKUP(M212,Lookup!$B$7:$C$160,2,0))</f>
        <v>2</v>
      </c>
      <c r="O212" s="27">
        <f t="shared" si="60"/>
        <v>2</v>
      </c>
      <c r="P212" s="18" t="s">
        <v>165</v>
      </c>
      <c r="Q212" s="14" t="str">
        <f>IF(ISNA(VLOOKUP(P212,Lookup!$B$7:$C$160,2,0)),"",VLOOKUP(P212,Lookup!$B$7:$C$160,2,0))</f>
        <v/>
      </c>
      <c r="R212" s="27" t="str">
        <f t="shared" si="61"/>
        <v/>
      </c>
      <c r="S212" s="18" t="s">
        <v>193</v>
      </c>
      <c r="T212" s="18">
        <v>43</v>
      </c>
      <c r="U212" s="18">
        <v>1</v>
      </c>
      <c r="V212" s="18"/>
      <c r="W212" s="18">
        <v>1</v>
      </c>
      <c r="X212" s="18"/>
      <c r="Y212" s="18"/>
      <c r="Z212" s="18" t="s">
        <v>181</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7" t="str">
        <f t="shared" si="73"/>
        <v xml:space="preserve"> </v>
      </c>
      <c r="AO212" s="27" t="str">
        <f t="shared" si="74"/>
        <v xml:space="preserve"> </v>
      </c>
      <c r="AP212" s="27" t="str">
        <f t="shared" si="75"/>
        <v xml:space="preserve"> </v>
      </c>
      <c r="AQ212" s="27" t="str">
        <f t="shared" si="76"/>
        <v xml:space="preserve"> </v>
      </c>
      <c r="AR212" s="22" t="str">
        <f t="shared" si="77"/>
        <v xml:space="preserve"> </v>
      </c>
      <c r="AS212" s="27">
        <f t="shared" si="78"/>
        <v>0</v>
      </c>
    </row>
    <row r="213" spans="2:48">
      <c r="B213" s="2">
        <v>22</v>
      </c>
      <c r="C213" s="14">
        <f t="shared" si="79"/>
        <v>203</v>
      </c>
      <c r="D213" s="18">
        <v>56</v>
      </c>
      <c r="E213" s="18">
        <v>54</v>
      </c>
      <c r="F213" s="18">
        <v>39</v>
      </c>
      <c r="G213" s="18">
        <v>46</v>
      </c>
      <c r="H213" s="18" t="s">
        <v>42</v>
      </c>
      <c r="I213" s="2" t="s">
        <v>192</v>
      </c>
      <c r="J213" s="18" t="s">
        <v>146</v>
      </c>
      <c r="K213" s="14" t="str">
        <f>Magnetic!X213</f>
        <v>Variable</v>
      </c>
      <c r="L213" s="14" t="str">
        <f>IF(ISNA(VLOOKUP(K213,Lookup!$F$7:$G$38,2,0)),"",VLOOKUP(K213,Lookup!$F$7:$G$38,2,0))</f>
        <v/>
      </c>
      <c r="M213" s="2" t="s">
        <v>162</v>
      </c>
      <c r="N213" s="14">
        <f>IF(ISNA(VLOOKUP(M213,Lookup!$B$7:$C$160,2,0)),"",VLOOKUP(M213,Lookup!$B$7:$C$160,2,0))</f>
        <v>7</v>
      </c>
      <c r="O213" s="27">
        <f t="shared" si="60"/>
        <v>7</v>
      </c>
      <c r="P213" s="18" t="s">
        <v>166</v>
      </c>
      <c r="Q213" s="14">
        <f>IF(ISNA(VLOOKUP(P213,Lookup!$B$7:$C$160,2,0)),"",VLOOKUP(P213,Lookup!$B$7:$C$160,2,0))</f>
        <v>8</v>
      </c>
      <c r="R213" s="27">
        <f t="shared" si="61"/>
        <v>8</v>
      </c>
      <c r="S213" s="18" t="s">
        <v>200</v>
      </c>
      <c r="T213" s="18">
        <v>106</v>
      </c>
      <c r="U213" s="18">
        <v>1</v>
      </c>
      <c r="V213" s="18"/>
      <c r="W213" s="18">
        <v>1</v>
      </c>
      <c r="X213" s="18"/>
      <c r="Y213" s="18"/>
      <c r="Z213" s="18" t="s">
        <v>182</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f t="shared" si="68"/>
        <v>1</v>
      </c>
      <c r="AI213" s="21" t="str">
        <f t="shared" si="69"/>
        <v xml:space="preserve"> </v>
      </c>
      <c r="AJ213" s="21" t="str">
        <f t="shared" si="70"/>
        <v xml:space="preserve"> </v>
      </c>
      <c r="AK213" s="21" t="str">
        <f t="shared" si="71"/>
        <v xml:space="preserve"> </v>
      </c>
      <c r="AL213" s="21" t="str">
        <f t="shared" si="72"/>
        <v xml:space="preserve"> </v>
      </c>
      <c r="AN213" s="27" t="str">
        <f t="shared" si="73"/>
        <v xml:space="preserve"> </v>
      </c>
      <c r="AO213" s="27" t="str">
        <f t="shared" si="74"/>
        <v xml:space="preserve"> </v>
      </c>
      <c r="AP213" s="27" t="str">
        <f t="shared" si="75"/>
        <v xml:space="preserve"> </v>
      </c>
      <c r="AQ213" s="27" t="str">
        <f t="shared" si="76"/>
        <v xml:space="preserve"> </v>
      </c>
      <c r="AR213" s="22" t="str">
        <f t="shared" si="77"/>
        <v xml:space="preserve"> </v>
      </c>
      <c r="AS213" s="27">
        <f t="shared" si="78"/>
        <v>0</v>
      </c>
    </row>
    <row r="214" spans="2:48" ht="28">
      <c r="B214" s="2">
        <v>23</v>
      </c>
      <c r="C214" s="14">
        <f t="shared" si="79"/>
        <v>204</v>
      </c>
      <c r="D214" s="18">
        <v>57</v>
      </c>
      <c r="E214" s="18">
        <v>18</v>
      </c>
      <c r="F214" s="18">
        <v>40</v>
      </c>
      <c r="G214" s="18">
        <v>58</v>
      </c>
      <c r="H214" s="18" t="s">
        <v>42</v>
      </c>
      <c r="I214" s="2" t="s">
        <v>192</v>
      </c>
      <c r="J214" s="18" t="s">
        <v>149</v>
      </c>
      <c r="K214" s="14" t="str">
        <f>Magnetic!X214</f>
        <v>SEbS</v>
      </c>
      <c r="L214" s="14" t="str">
        <f>IF(ISNA(VLOOKUP(K214,Lookup!$F$7:$G$38,2,0)),"",VLOOKUP(K214,Lookup!$F$7:$G$38,2,0))</f>
        <v>S</v>
      </c>
      <c r="M214" s="2" t="s">
        <v>168</v>
      </c>
      <c r="N214" s="14">
        <f>IF(ISNA(VLOOKUP(M214,Lookup!$B$7:$C$160,2,0)),"",VLOOKUP(M214,Lookup!$B$7:$C$160,2,0))</f>
        <v>2</v>
      </c>
      <c r="O214" s="27">
        <f t="shared" si="60"/>
        <v>2</v>
      </c>
      <c r="P214" s="18" t="s">
        <v>164</v>
      </c>
      <c r="Q214" s="14">
        <f>IF(ISNA(VLOOKUP(P214,Lookup!$B$7:$C$160,2,0)),"",VLOOKUP(P214,Lookup!$B$7:$C$160,2,0))</f>
        <v>5</v>
      </c>
      <c r="R214" s="27">
        <f t="shared" si="61"/>
        <v>5</v>
      </c>
      <c r="S214" s="18" t="s">
        <v>199</v>
      </c>
      <c r="T214" s="18">
        <v>44</v>
      </c>
      <c r="U214" s="18">
        <v>1</v>
      </c>
      <c r="V214" s="18"/>
      <c r="W214" s="18">
        <v>1</v>
      </c>
      <c r="X214" s="18"/>
      <c r="Y214" s="18"/>
      <c r="Z214" s="18" t="s">
        <v>182</v>
      </c>
      <c r="AB214" s="21" t="str">
        <f t="shared" si="62"/>
        <v xml:space="preserve"> </v>
      </c>
      <c r="AC214" s="21" t="str">
        <f t="shared" si="63"/>
        <v xml:space="preserve"> </v>
      </c>
      <c r="AD214" s="21" t="str">
        <f t="shared" si="64"/>
        <v xml:space="preserve"> </v>
      </c>
      <c r="AE214" s="21">
        <f t="shared" si="65"/>
        <v>1</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7" t="str">
        <f t="shared" si="73"/>
        <v xml:space="preserve"> </v>
      </c>
      <c r="AO214" s="27" t="str">
        <f t="shared" si="74"/>
        <v xml:space="preserve"> </v>
      </c>
      <c r="AP214" s="27">
        <f t="shared" si="75"/>
        <v>1</v>
      </c>
      <c r="AQ214" s="27" t="str">
        <f t="shared" si="76"/>
        <v xml:space="preserve"> </v>
      </c>
      <c r="AR214" s="22" t="str">
        <f t="shared" si="77"/>
        <v xml:space="preserve"> </v>
      </c>
      <c r="AS214" s="27">
        <f t="shared" si="78"/>
        <v>0</v>
      </c>
      <c r="AV214" s="2" t="s">
        <v>201</v>
      </c>
    </row>
    <row r="215" spans="2:48">
      <c r="B215" s="2">
        <v>24</v>
      </c>
      <c r="C215" s="14">
        <f t="shared" si="79"/>
        <v>205</v>
      </c>
      <c r="D215" s="18">
        <v>57</v>
      </c>
      <c r="E215" s="18">
        <v>13</v>
      </c>
      <c r="F215" s="18">
        <v>45</v>
      </c>
      <c r="G215" s="18">
        <v>40</v>
      </c>
      <c r="H215" s="18" t="s">
        <v>42</v>
      </c>
      <c r="I215" s="2" t="s">
        <v>192</v>
      </c>
      <c r="J215" s="18" t="s">
        <v>150</v>
      </c>
      <c r="K215" s="14" t="str">
        <f>Magnetic!X215</f>
        <v>WSW</v>
      </c>
      <c r="L215" s="14" t="str">
        <f>IF(ISNA(VLOOKUP(K215,Lookup!$F$7:$G$38,2,0)),"",VLOOKUP(K215,Lookup!$F$7:$G$38,2,0))</f>
        <v>W</v>
      </c>
      <c r="M215" s="2" t="s">
        <v>163</v>
      </c>
      <c r="N215" s="14">
        <f>IF(ISNA(VLOOKUP(M215,Lookup!$B$7:$C$160,2,0)),"",VLOOKUP(M215,Lookup!$B$7:$C$160,2,0))</f>
        <v>9</v>
      </c>
      <c r="O215" s="27">
        <f t="shared" si="60"/>
        <v>9</v>
      </c>
      <c r="P215" s="18" t="s">
        <v>162</v>
      </c>
      <c r="Q215" s="14">
        <f>IF(ISNA(VLOOKUP(P215,Lookup!$B$7:$C$160,2,0)),"",VLOOKUP(P215,Lookup!$B$7:$C$160,2,0))</f>
        <v>7</v>
      </c>
      <c r="R215" s="27">
        <f t="shared" si="61"/>
        <v>7</v>
      </c>
      <c r="S215" s="18" t="s">
        <v>200</v>
      </c>
      <c r="T215" s="18">
        <v>153</v>
      </c>
      <c r="U215" s="18">
        <v>1</v>
      </c>
      <c r="V215" s="18"/>
      <c r="W215" s="18">
        <v>1</v>
      </c>
      <c r="X215" s="18"/>
      <c r="Y215" s="18"/>
      <c r="Z215" s="18" t="s">
        <v>183</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f t="shared" si="67"/>
        <v>1</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7" t="str">
        <f t="shared" si="73"/>
        <v xml:space="preserve"> </v>
      </c>
      <c r="AO215" s="27" t="str">
        <f t="shared" si="74"/>
        <v xml:space="preserve"> </v>
      </c>
      <c r="AP215" s="27" t="str">
        <f t="shared" si="75"/>
        <v xml:space="preserve"> </v>
      </c>
      <c r="AQ215" s="27">
        <f t="shared" si="76"/>
        <v>1</v>
      </c>
      <c r="AR215" s="22" t="str">
        <f t="shared" si="77"/>
        <v xml:space="preserve"> </v>
      </c>
      <c r="AS215" s="27">
        <f t="shared" si="78"/>
        <v>0</v>
      </c>
    </row>
    <row r="216" spans="2:48" ht="28">
      <c r="B216" s="2">
        <v>25</v>
      </c>
      <c r="C216" s="14">
        <f t="shared" si="79"/>
        <v>206</v>
      </c>
      <c r="D216" s="18">
        <v>56</v>
      </c>
      <c r="E216" s="18">
        <v>46</v>
      </c>
      <c r="F216" s="18">
        <v>45</v>
      </c>
      <c r="G216" s="18">
        <v>47</v>
      </c>
      <c r="H216" s="18" t="s">
        <v>42</v>
      </c>
      <c r="I216" s="2" t="s">
        <v>192</v>
      </c>
      <c r="J216" s="18" t="s">
        <v>141</v>
      </c>
      <c r="K216" s="14" t="str">
        <f>Magnetic!X216</f>
        <v>NbW</v>
      </c>
      <c r="L216" s="14" t="str">
        <f>IF(ISNA(VLOOKUP(K216,Lookup!$F$7:$G$38,2,0)),"",VLOOKUP(K216,Lookup!$F$7:$G$38,2,0))</f>
        <v>N</v>
      </c>
      <c r="M216" s="2" t="s">
        <v>202</v>
      </c>
      <c r="N216" s="14">
        <f>IF(ISNA(VLOOKUP(M216,Lookup!$B$7:$C$160,2,0)),"",VLOOKUP(M216,Lookup!$B$7:$C$160,2,0))</f>
        <v>0</v>
      </c>
      <c r="O216" s="27">
        <f t="shared" si="60"/>
        <v>0</v>
      </c>
      <c r="P216" s="18" t="s">
        <v>163</v>
      </c>
      <c r="Q216" s="14">
        <f>IF(ISNA(VLOOKUP(P216,Lookup!$B$7:$C$160,2,0)),"",VLOOKUP(P216,Lookup!$B$7:$C$160,2,0))</f>
        <v>9</v>
      </c>
      <c r="R216" s="27">
        <f t="shared" si="61"/>
        <v>9</v>
      </c>
      <c r="S216" s="18" t="s">
        <v>199</v>
      </c>
      <c r="T216" s="18">
        <v>21</v>
      </c>
      <c r="U216" s="18">
        <v>1</v>
      </c>
      <c r="V216" s="18"/>
      <c r="W216" s="18"/>
      <c r="X216" s="18"/>
      <c r="Y216" s="18"/>
      <c r="Z216" s="18" t="s">
        <v>183</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f t="shared" si="69"/>
        <v>1</v>
      </c>
      <c r="AJ216" s="21" t="str">
        <f t="shared" si="70"/>
        <v xml:space="preserve"> </v>
      </c>
      <c r="AK216" s="21" t="str">
        <f t="shared" si="71"/>
        <v xml:space="preserve"> </v>
      </c>
      <c r="AL216" s="21" t="str">
        <f t="shared" si="72"/>
        <v xml:space="preserve"> </v>
      </c>
      <c r="AN216" s="27">
        <f t="shared" si="73"/>
        <v>1</v>
      </c>
      <c r="AO216" s="27" t="str">
        <f t="shared" si="74"/>
        <v xml:space="preserve"> </v>
      </c>
      <c r="AP216" s="27" t="str">
        <f t="shared" si="75"/>
        <v xml:space="preserve"> </v>
      </c>
      <c r="AQ216" s="27" t="str">
        <f t="shared" si="76"/>
        <v xml:space="preserve"> </v>
      </c>
      <c r="AR216" s="22" t="str">
        <f t="shared" si="77"/>
        <v xml:space="preserve"> </v>
      </c>
      <c r="AS216" s="27">
        <f t="shared" si="78"/>
        <v>1</v>
      </c>
    </row>
    <row r="217" spans="2:48" ht="28">
      <c r="B217" s="2">
        <v>26</v>
      </c>
      <c r="C217" s="14">
        <f t="shared" si="79"/>
        <v>207</v>
      </c>
      <c r="D217" s="18">
        <v>58</v>
      </c>
      <c r="E217" s="18">
        <v>15</v>
      </c>
      <c r="F217" s="18">
        <v>47</v>
      </c>
      <c r="G217" s="18">
        <v>58</v>
      </c>
      <c r="H217" s="18" t="s">
        <v>42</v>
      </c>
      <c r="I217" s="2" t="s">
        <v>192</v>
      </c>
      <c r="J217" s="18" t="s">
        <v>151</v>
      </c>
      <c r="K217" s="14" t="str">
        <f>Magnetic!X217</f>
        <v>SW</v>
      </c>
      <c r="L217" s="14" t="str">
        <f>IF(ISNA(VLOOKUP(K217,Lookup!$F$7:$G$38,2,0)),"",VLOOKUP(K217,Lookup!$F$7:$G$38,2,0))</f>
        <v>S</v>
      </c>
      <c r="M217" s="2" t="s">
        <v>161</v>
      </c>
      <c r="N217" s="14">
        <f>IF(ISNA(VLOOKUP(M217,Lookup!$B$7:$C$160,2,0)),"",VLOOKUP(M217,Lookup!$B$7:$C$160,2,0))</f>
        <v>8</v>
      </c>
      <c r="O217" s="27">
        <f t="shared" si="60"/>
        <v>8</v>
      </c>
      <c r="P217" s="18" t="s">
        <v>163</v>
      </c>
      <c r="Q217" s="14">
        <f>IF(ISNA(VLOOKUP(P217,Lookup!$B$7:$C$160,2,0)),"",VLOOKUP(P217,Lookup!$B$7:$C$160,2,0))</f>
        <v>9</v>
      </c>
      <c r="R217" s="27">
        <f t="shared" si="61"/>
        <v>9</v>
      </c>
      <c r="S217" s="18" t="s">
        <v>200</v>
      </c>
      <c r="T217" s="18">
        <v>114</v>
      </c>
      <c r="U217" s="18">
        <v>1</v>
      </c>
      <c r="V217" s="18"/>
      <c r="W217" s="18">
        <v>1</v>
      </c>
      <c r="X217" s="18"/>
      <c r="Y217" s="18"/>
      <c r="Z217" s="18" t="s">
        <v>184</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f t="shared" si="69"/>
        <v>1</v>
      </c>
      <c r="AJ217" s="21" t="str">
        <f t="shared" si="70"/>
        <v xml:space="preserve"> </v>
      </c>
      <c r="AK217" s="21" t="str">
        <f t="shared" si="71"/>
        <v xml:space="preserve"> </v>
      </c>
      <c r="AL217" s="21" t="str">
        <f t="shared" si="72"/>
        <v xml:space="preserve"> </v>
      </c>
      <c r="AN217" s="27" t="str">
        <f t="shared" si="73"/>
        <v xml:space="preserve"> </v>
      </c>
      <c r="AO217" s="27" t="str">
        <f t="shared" si="74"/>
        <v xml:space="preserve"> </v>
      </c>
      <c r="AP217" s="27">
        <f t="shared" si="75"/>
        <v>1</v>
      </c>
      <c r="AQ217" s="27" t="str">
        <f t="shared" si="76"/>
        <v xml:space="preserve"> </v>
      </c>
      <c r="AR217" s="22" t="str">
        <f t="shared" si="77"/>
        <v xml:space="preserve"> </v>
      </c>
      <c r="AS217" s="27">
        <f t="shared" si="78"/>
        <v>1</v>
      </c>
    </row>
    <row r="218" spans="2:48">
      <c r="B218" s="2">
        <v>27</v>
      </c>
      <c r="C218" s="14">
        <f t="shared" si="79"/>
        <v>208</v>
      </c>
      <c r="D218" s="18">
        <v>59</v>
      </c>
      <c r="E218" s="18">
        <v>53</v>
      </c>
      <c r="F218" s="18">
        <v>50</v>
      </c>
      <c r="G218" s="18">
        <v>10</v>
      </c>
      <c r="H218" s="18" t="s">
        <v>42</v>
      </c>
      <c r="I218" s="2" t="s">
        <v>192</v>
      </c>
      <c r="J218" s="18" t="s">
        <v>146</v>
      </c>
      <c r="K218" s="14" t="str">
        <f>Magnetic!X218</f>
        <v>Variable</v>
      </c>
      <c r="L218" s="14" t="str">
        <f>IF(ISNA(VLOOKUP(K218,Lookup!$F$7:$G$38,2,0)),"",VLOOKUP(K218,Lookup!$F$7:$G$38,2,0))</f>
        <v/>
      </c>
      <c r="M218" s="2" t="s">
        <v>168</v>
      </c>
      <c r="N218" s="14">
        <f>IF(ISNA(VLOOKUP(M218,Lookup!$B$7:$C$160,2,0)),"",VLOOKUP(M218,Lookup!$B$7:$C$160,2,0))</f>
        <v>2</v>
      </c>
      <c r="O218" s="27">
        <f t="shared" si="60"/>
        <v>2</v>
      </c>
      <c r="P218" s="18" t="s">
        <v>161</v>
      </c>
      <c r="Q218" s="14">
        <f>IF(ISNA(VLOOKUP(P218,Lookup!$B$7:$C$160,2,0)),"",VLOOKUP(P218,Lookup!$B$7:$C$160,2,0))</f>
        <v>8</v>
      </c>
      <c r="R218" s="27">
        <f t="shared" si="61"/>
        <v>8</v>
      </c>
      <c r="S218" s="18" t="s">
        <v>193</v>
      </c>
      <c r="T218" s="18">
        <v>120</v>
      </c>
      <c r="U218" s="18">
        <v>1</v>
      </c>
      <c r="V218" s="18"/>
      <c r="W218" s="18">
        <v>1</v>
      </c>
      <c r="X218" s="18"/>
      <c r="Y218" s="18"/>
      <c r="Z218" s="18" t="s">
        <v>185</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f t="shared" si="68"/>
        <v>1</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t="str">
        <f t="shared" si="74"/>
        <v xml:space="preserve"> </v>
      </c>
      <c r="AP218" s="27" t="str">
        <f t="shared" si="75"/>
        <v xml:space="preserve"> </v>
      </c>
      <c r="AQ218" s="27" t="str">
        <f t="shared" si="76"/>
        <v xml:space="preserve"> </v>
      </c>
      <c r="AR218" s="22" t="str">
        <f t="shared" si="77"/>
        <v xml:space="preserve"> </v>
      </c>
      <c r="AS218" s="27">
        <f t="shared" si="78"/>
        <v>0</v>
      </c>
    </row>
    <row r="219" spans="2:48" ht="28">
      <c r="B219" s="2">
        <v>28</v>
      </c>
      <c r="C219" s="14">
        <f t="shared" si="79"/>
        <v>209</v>
      </c>
      <c r="D219" s="18">
        <v>60</v>
      </c>
      <c r="E219" s="18">
        <v>36</v>
      </c>
      <c r="F219" s="18">
        <v>51</v>
      </c>
      <c r="G219" s="18">
        <v>15</v>
      </c>
      <c r="H219" s="18" t="s">
        <v>42</v>
      </c>
      <c r="I219" s="2" t="s">
        <v>192</v>
      </c>
      <c r="J219" s="18" t="s">
        <v>152</v>
      </c>
      <c r="K219" s="14" t="str">
        <f>Magnetic!X219</f>
        <v>NW</v>
      </c>
      <c r="L219" s="14" t="str">
        <f>IF(ISNA(VLOOKUP(K219,Lookup!$F$7:$G$38,2,0)),"",VLOOKUP(K219,Lookup!$F$7:$G$38,2,0))</f>
        <v>W</v>
      </c>
      <c r="M219" s="2" t="s">
        <v>168</v>
      </c>
      <c r="N219" s="14">
        <f>IF(ISNA(VLOOKUP(M219,Lookup!$B$7:$C$160,2,0)),"",VLOOKUP(M219,Lookup!$B$7:$C$160,2,0))</f>
        <v>2</v>
      </c>
      <c r="O219" s="27">
        <f t="shared" si="60"/>
        <v>2</v>
      </c>
      <c r="P219" s="18" t="s">
        <v>164</v>
      </c>
      <c r="Q219" s="14">
        <f>IF(ISNA(VLOOKUP(P219,Lookup!$B$7:$C$160,2,0)),"",VLOOKUP(P219,Lookup!$B$7:$C$160,2,0))</f>
        <v>5</v>
      </c>
      <c r="R219" s="27">
        <f t="shared" si="61"/>
        <v>5</v>
      </c>
      <c r="S219" s="2" t="s">
        <v>199</v>
      </c>
      <c r="T219" s="18">
        <v>49</v>
      </c>
      <c r="U219" s="18"/>
      <c r="V219" s="18"/>
      <c r="W219" s="18">
        <v>1</v>
      </c>
      <c r="X219" s="18"/>
      <c r="Y219" s="18"/>
      <c r="Z219" s="18" t="s">
        <v>186</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t="str">
        <f t="shared" si="75"/>
        <v xml:space="preserve"> </v>
      </c>
      <c r="AQ219" s="27">
        <f t="shared" si="76"/>
        <v>1</v>
      </c>
      <c r="AR219" s="22" t="str">
        <f t="shared" si="77"/>
        <v xml:space="preserve"> </v>
      </c>
      <c r="AS219" s="27">
        <f t="shared" si="78"/>
        <v>0</v>
      </c>
    </row>
    <row r="220" spans="2:48" ht="28">
      <c r="B220" s="2">
        <v>29</v>
      </c>
      <c r="C220" s="14">
        <f t="shared" si="79"/>
        <v>210</v>
      </c>
      <c r="D220" s="18">
        <v>61</v>
      </c>
      <c r="E220" s="18">
        <v>9</v>
      </c>
      <c r="F220" s="18">
        <v>52</v>
      </c>
      <c r="G220" s="18">
        <v>11</v>
      </c>
      <c r="H220" s="18" t="s">
        <v>42</v>
      </c>
      <c r="I220" s="2" t="s">
        <v>192</v>
      </c>
      <c r="J220" s="18" t="s">
        <v>146</v>
      </c>
      <c r="K220" s="14" t="str">
        <f>Magnetic!X220</f>
        <v>Variable</v>
      </c>
      <c r="L220" s="14" t="str">
        <f>IF(ISNA(VLOOKUP(K220,Lookup!$F$7:$G$38,2,0)),"",VLOOKUP(K220,Lookup!$F$7:$G$38,2,0))</f>
        <v/>
      </c>
      <c r="M220" s="2" t="s">
        <v>203</v>
      </c>
      <c r="N220" s="14">
        <f>IF(ISNA(VLOOKUP(M220,Lookup!$B$7:$C$160,2,0)),"",VLOOKUP(M220,Lookup!$B$7:$C$160,2,0))</f>
        <v>1</v>
      </c>
      <c r="O220" s="27">
        <f t="shared" si="60"/>
        <v>1</v>
      </c>
      <c r="P220" s="18" t="s">
        <v>167</v>
      </c>
      <c r="Q220" s="14">
        <f>IF(ISNA(VLOOKUP(P220,Lookup!$B$7:$C$160,2,0)),"",VLOOKUP(P220,Lookup!$B$7:$C$160,2,0))</f>
        <v>4</v>
      </c>
      <c r="R220" s="27">
        <f t="shared" si="61"/>
        <v>4</v>
      </c>
      <c r="S220" s="18" t="s">
        <v>193</v>
      </c>
      <c r="T220" s="2">
        <v>45</v>
      </c>
      <c r="U220" s="18"/>
      <c r="V220" s="18"/>
      <c r="W220" s="18">
        <v>1</v>
      </c>
      <c r="X220" s="18"/>
      <c r="Y220" s="18"/>
      <c r="Z220" s="18" t="s">
        <v>186</v>
      </c>
      <c r="AB220" s="21" t="str">
        <f t="shared" si="62"/>
        <v xml:space="preserve"> </v>
      </c>
      <c r="AC220" s="21" t="str">
        <f t="shared" si="63"/>
        <v xml:space="preserve"> </v>
      </c>
      <c r="AD220" s="21">
        <f t="shared" si="64"/>
        <v>1</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t="str">
        <f t="shared" si="74"/>
        <v xml:space="preserve"> </v>
      </c>
      <c r="AP220" s="27" t="str">
        <f t="shared" si="75"/>
        <v xml:space="preserve"> </v>
      </c>
      <c r="AQ220" s="27" t="str">
        <f t="shared" si="76"/>
        <v xml:space="preserve"> </v>
      </c>
      <c r="AR220" s="22" t="str">
        <f t="shared" si="77"/>
        <v xml:space="preserve"> </v>
      </c>
      <c r="AS220" s="27">
        <f t="shared" si="78"/>
        <v>0</v>
      </c>
    </row>
    <row r="221" spans="2:48" ht="28">
      <c r="B221" s="2">
        <v>30</v>
      </c>
      <c r="C221" s="14">
        <f t="shared" si="79"/>
        <v>211</v>
      </c>
      <c r="D221" s="18">
        <v>61</v>
      </c>
      <c r="E221" s="18">
        <v>19</v>
      </c>
      <c r="F221" s="18">
        <v>52</v>
      </c>
      <c r="G221" s="18">
        <v>46</v>
      </c>
      <c r="H221" s="18" t="s">
        <v>42</v>
      </c>
      <c r="I221" s="2" t="s">
        <v>192</v>
      </c>
      <c r="J221" s="18" t="s">
        <v>148</v>
      </c>
      <c r="K221" s="14" t="str">
        <f>Magnetic!X221</f>
        <v>SbW</v>
      </c>
      <c r="L221" s="14" t="str">
        <f>IF(ISNA(VLOOKUP(K221,Lookup!$F$7:$G$38,2,0)),"",VLOOKUP(K221,Lookup!$F$7:$G$38,2,0))</f>
        <v>S</v>
      </c>
      <c r="M221" s="2" t="s">
        <v>168</v>
      </c>
      <c r="N221" s="14">
        <f>IF(ISNA(VLOOKUP(M221,Lookup!$B$7:$C$160,2,0)),"",VLOOKUP(M221,Lookup!$B$7:$C$160,2,0))</f>
        <v>2</v>
      </c>
      <c r="O221" s="27">
        <f t="shared" si="60"/>
        <v>2</v>
      </c>
      <c r="P221" s="18" t="s">
        <v>168</v>
      </c>
      <c r="Q221" s="14">
        <f>IF(ISNA(VLOOKUP(P221,Lookup!$B$7:$C$160,2,0)),"",VLOOKUP(P221,Lookup!$B$7:$C$160,2,0))</f>
        <v>2</v>
      </c>
      <c r="R221" s="27">
        <f t="shared" si="61"/>
        <v>2</v>
      </c>
      <c r="S221" s="2" t="s">
        <v>200</v>
      </c>
      <c r="T221" s="2">
        <v>20</v>
      </c>
      <c r="U221" s="18"/>
      <c r="V221" s="18"/>
      <c r="W221" s="18">
        <v>1</v>
      </c>
      <c r="X221" s="18"/>
      <c r="Y221" s="18"/>
      <c r="Z221" s="18" t="s">
        <v>187</v>
      </c>
      <c r="AB221" s="21" t="str">
        <f t="shared" si="62"/>
        <v xml:space="preserve"> </v>
      </c>
      <c r="AC221" s="21">
        <f t="shared" si="63"/>
        <v>1</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7" t="str">
        <f t="shared" si="73"/>
        <v xml:space="preserve"> </v>
      </c>
      <c r="AO221" s="27" t="str">
        <f t="shared" si="74"/>
        <v xml:space="preserve"> </v>
      </c>
      <c r="AP221" s="27">
        <f t="shared" si="75"/>
        <v>1</v>
      </c>
      <c r="AQ221" s="27" t="str">
        <f t="shared" si="76"/>
        <v xml:space="preserve"> </v>
      </c>
      <c r="AR221" s="22" t="str">
        <f t="shared" si="77"/>
        <v xml:space="preserve"> </v>
      </c>
      <c r="AS221" s="27">
        <f t="shared" si="78"/>
        <v>0</v>
      </c>
    </row>
    <row r="222" spans="2:48">
      <c r="B222" s="2">
        <v>31</v>
      </c>
      <c r="C222" s="14">
        <f t="shared" si="79"/>
        <v>212</v>
      </c>
      <c r="D222" s="18">
        <v>61</v>
      </c>
      <c r="E222" s="18">
        <v>30</v>
      </c>
      <c r="F222" s="18">
        <v>55</v>
      </c>
      <c r="G222" s="18">
        <v>41</v>
      </c>
      <c r="H222" s="18" t="s">
        <v>42</v>
      </c>
      <c r="I222" s="2" t="s">
        <v>192</v>
      </c>
      <c r="J222" s="18" t="s">
        <v>145</v>
      </c>
      <c r="K222" s="14" t="str">
        <f>Magnetic!X222</f>
        <v>ESE</v>
      </c>
      <c r="L222" s="14" t="str">
        <f>IF(ISNA(VLOOKUP(K222,Lookup!$F$7:$G$38,2,0)),"",VLOOKUP(K222,Lookup!$F$7:$G$38,2,0))</f>
        <v>E</v>
      </c>
      <c r="M222" s="2" t="s">
        <v>202</v>
      </c>
      <c r="N222" s="14">
        <f>IF(ISNA(VLOOKUP(M222,Lookup!$B$7:$C$160,2,0)),"",VLOOKUP(M222,Lookup!$B$7:$C$160,2,0))</f>
        <v>0</v>
      </c>
      <c r="O222" s="27">
        <f t="shared" si="60"/>
        <v>0</v>
      </c>
      <c r="P222" s="18" t="s">
        <v>161</v>
      </c>
      <c r="Q222" s="14">
        <f>IF(ISNA(VLOOKUP(P222,Lookup!$B$7:$C$160,2,0)),"",VLOOKUP(P222,Lookup!$B$7:$C$160,2,0))</f>
        <v>8</v>
      </c>
      <c r="R222" s="27">
        <f t="shared" si="61"/>
        <v>8</v>
      </c>
      <c r="S222" s="18" t="s">
        <v>199</v>
      </c>
      <c r="T222" s="2">
        <v>84</v>
      </c>
      <c r="U222" s="18">
        <v>1</v>
      </c>
      <c r="V222" s="18"/>
      <c r="W222" s="18">
        <v>1</v>
      </c>
      <c r="X222" s="18"/>
      <c r="Y222" s="18"/>
      <c r="Z222" s="18" t="s">
        <v>188</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f t="shared" si="68"/>
        <v>1</v>
      </c>
      <c r="AI222" s="21" t="str">
        <f t="shared" si="69"/>
        <v xml:space="preserve"> </v>
      </c>
      <c r="AJ222" s="21" t="str">
        <f t="shared" si="70"/>
        <v xml:space="preserve"> </v>
      </c>
      <c r="AK222" s="21" t="str">
        <f t="shared" si="71"/>
        <v xml:space="preserve"> </v>
      </c>
      <c r="AL222" s="21" t="str">
        <f t="shared" si="72"/>
        <v xml:space="preserve"> </v>
      </c>
      <c r="AN222" s="27" t="str">
        <f t="shared" si="73"/>
        <v xml:space="preserve"> </v>
      </c>
      <c r="AO222" s="27">
        <f t="shared" si="74"/>
        <v>1</v>
      </c>
      <c r="AP222" s="27" t="str">
        <f t="shared" si="75"/>
        <v xml:space="preserve"> </v>
      </c>
      <c r="AQ222" s="27" t="str">
        <f t="shared" si="76"/>
        <v xml:space="preserve"> </v>
      </c>
      <c r="AR222" s="22" t="str">
        <f t="shared" si="77"/>
        <v xml:space="preserve"> </v>
      </c>
      <c r="AS222" s="27">
        <f t="shared" si="78"/>
        <v>0</v>
      </c>
    </row>
    <row r="223" spans="2:48">
      <c r="B223" s="20">
        <v>37104</v>
      </c>
      <c r="C223" s="14">
        <f t="shared" si="79"/>
        <v>213</v>
      </c>
      <c r="D223" s="18">
        <v>61</v>
      </c>
      <c r="E223" s="18">
        <v>30</v>
      </c>
      <c r="F223" s="18">
        <v>58</v>
      </c>
      <c r="G223" s="18">
        <v>47</v>
      </c>
      <c r="H223" s="18" t="s">
        <v>42</v>
      </c>
      <c r="I223" s="2" t="s">
        <v>192</v>
      </c>
      <c r="J223" s="18" t="s">
        <v>153</v>
      </c>
      <c r="K223" s="14" t="str">
        <f>Magnetic!X223</f>
        <v>SbE</v>
      </c>
      <c r="L223" s="14" t="str">
        <f>IF(ISNA(VLOOKUP(K223,Lookup!$F$7:$G$38,2,0)),"",VLOOKUP(K223,Lookup!$F$7:$G$38,2,0))</f>
        <v>S</v>
      </c>
      <c r="M223" s="2" t="s">
        <v>161</v>
      </c>
      <c r="N223" s="14">
        <f>IF(ISNA(VLOOKUP(M223,Lookup!$B$7:$C$160,2,0)),"",VLOOKUP(M223,Lookup!$B$7:$C$160,2,0))</f>
        <v>8</v>
      </c>
      <c r="O223" s="27">
        <f t="shared" si="60"/>
        <v>8</v>
      </c>
      <c r="P223" s="18" t="s">
        <v>161</v>
      </c>
      <c r="Q223" s="14">
        <f>IF(ISNA(VLOOKUP(P223,Lookup!$B$7:$C$160,2,0)),"",VLOOKUP(P223,Lookup!$B$7:$C$160,2,0))</f>
        <v>8</v>
      </c>
      <c r="R223" s="27">
        <f t="shared" si="61"/>
        <v>8</v>
      </c>
      <c r="S223" s="2" t="s">
        <v>200</v>
      </c>
      <c r="T223" s="2">
        <v>87</v>
      </c>
      <c r="U223" s="18">
        <v>1</v>
      </c>
      <c r="V223" s="18"/>
      <c r="W223" s="18">
        <v>1</v>
      </c>
      <c r="X223" s="18"/>
      <c r="Y223" s="18"/>
      <c r="Z223" s="18" t="s">
        <v>189</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f t="shared" si="68"/>
        <v>1</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f t="shared" si="75"/>
        <v>1</v>
      </c>
      <c r="AQ223" s="27" t="str">
        <f t="shared" si="76"/>
        <v xml:space="preserve"> </v>
      </c>
      <c r="AR223" s="22" t="str">
        <f t="shared" si="77"/>
        <v xml:space="preserve"> </v>
      </c>
      <c r="AS223" s="27">
        <f t="shared" si="78"/>
        <v>0</v>
      </c>
    </row>
    <row r="224" spans="2:48">
      <c r="B224" s="2">
        <v>2</v>
      </c>
      <c r="C224" s="14">
        <f t="shared" si="79"/>
        <v>214</v>
      </c>
      <c r="D224" s="2">
        <v>-99</v>
      </c>
      <c r="E224" s="2">
        <v>-99</v>
      </c>
      <c r="F224" s="2">
        <v>-99</v>
      </c>
      <c r="G224" s="2">
        <v>-99</v>
      </c>
      <c r="J224" s="18" t="s">
        <v>40</v>
      </c>
      <c r="K224" s="14" t="str">
        <f>Magnetic!X224</f>
        <v>SE</v>
      </c>
      <c r="L224" s="14" t="str">
        <f>IF(ISNA(VLOOKUP(K224,Lookup!$F$7:$G$38,2,0)),"",VLOOKUP(K224,Lookup!$F$7:$G$38,2,0))</f>
        <v>E</v>
      </c>
      <c r="M224" s="2" t="s">
        <v>203</v>
      </c>
      <c r="N224" s="14">
        <f>IF(ISNA(VLOOKUP(M224,Lookup!$B$7:$C$160,2,0)),"",VLOOKUP(M224,Lookup!$B$7:$C$160,2,0))</f>
        <v>1</v>
      </c>
      <c r="O224" s="27">
        <f t="shared" si="60"/>
        <v>1</v>
      </c>
      <c r="P224" s="2" t="s">
        <v>163</v>
      </c>
      <c r="Q224" s="14">
        <f>IF(ISNA(VLOOKUP(P224,Lookup!$B$7:$C$160,2,0)),"",VLOOKUP(P224,Lookup!$B$7:$C$160,2,0))</f>
        <v>9</v>
      </c>
      <c r="R224" s="27">
        <f t="shared" si="61"/>
        <v>9</v>
      </c>
      <c r="S224" s="2" t="s">
        <v>204</v>
      </c>
      <c r="T224" s="2">
        <v>-99</v>
      </c>
      <c r="U224" s="2">
        <v>1</v>
      </c>
      <c r="V224" s="18">
        <v>1</v>
      </c>
      <c r="W224" s="18">
        <v>1</v>
      </c>
      <c r="X224" s="18"/>
      <c r="Y224" s="18" t="s">
        <v>205</v>
      </c>
      <c r="Z224" s="2" t="s">
        <v>189</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f t="shared" si="69"/>
        <v>1</v>
      </c>
      <c r="AJ224" s="21" t="str">
        <f t="shared" si="70"/>
        <v xml:space="preserve"> </v>
      </c>
      <c r="AK224" s="21" t="str">
        <f t="shared" si="71"/>
        <v xml:space="preserve"> </v>
      </c>
      <c r="AL224" s="21" t="str">
        <f t="shared" si="72"/>
        <v xml:space="preserve"> </v>
      </c>
      <c r="AN224" s="27" t="str">
        <f t="shared" si="73"/>
        <v xml:space="preserve"> </v>
      </c>
      <c r="AO224" s="27">
        <f t="shared" si="74"/>
        <v>1</v>
      </c>
      <c r="AP224" s="27" t="str">
        <f t="shared" si="75"/>
        <v xml:space="preserve"> </v>
      </c>
      <c r="AQ224" s="27" t="str">
        <f t="shared" si="76"/>
        <v xml:space="preserve"> </v>
      </c>
      <c r="AR224" s="22" t="str">
        <f t="shared" si="77"/>
        <v xml:space="preserve"> </v>
      </c>
      <c r="AS224" s="27">
        <f t="shared" si="78"/>
        <v>1</v>
      </c>
    </row>
    <row r="225" spans="2:48" ht="28">
      <c r="B225" s="2">
        <v>3</v>
      </c>
      <c r="C225" s="14">
        <f t="shared" si="79"/>
        <v>215</v>
      </c>
      <c r="D225" s="2">
        <v>62</v>
      </c>
      <c r="E225" s="2">
        <v>2</v>
      </c>
      <c r="F225" s="2">
        <v>0</v>
      </c>
      <c r="G225" s="2">
        <v>51</v>
      </c>
      <c r="H225" s="2" t="s">
        <v>42</v>
      </c>
      <c r="I225" s="2" t="s">
        <v>208</v>
      </c>
      <c r="J225" s="18" t="s">
        <v>148</v>
      </c>
      <c r="K225" s="14" t="str">
        <f>Magnetic!X225</f>
        <v>SSW</v>
      </c>
      <c r="L225" s="14" t="str">
        <f>IF(ISNA(VLOOKUP(K225,Lookup!$F$7:$G$38,2,0)),"",VLOOKUP(K225,Lookup!$F$7:$G$38,2,0))</f>
        <v>S</v>
      </c>
      <c r="M225" s="2" t="s">
        <v>164</v>
      </c>
      <c r="N225" s="14">
        <f>IF(ISNA(VLOOKUP(M225,Lookup!$B$7:$C$160,2,0)),"",VLOOKUP(M225,Lookup!$B$7:$C$160,2,0))</f>
        <v>5</v>
      </c>
      <c r="O225" s="27">
        <f t="shared" si="60"/>
        <v>5</v>
      </c>
      <c r="P225" s="2" t="s">
        <v>164</v>
      </c>
      <c r="Q225" s="14">
        <f>IF(ISNA(VLOOKUP(P225,Lookup!$B$7:$C$160,2,0)),"",VLOOKUP(P225,Lookup!$B$7:$C$160,2,0))</f>
        <v>5</v>
      </c>
      <c r="R225" s="27">
        <f t="shared" si="61"/>
        <v>5</v>
      </c>
      <c r="S225" s="2" t="s">
        <v>200</v>
      </c>
      <c r="T225" s="2">
        <v>26</v>
      </c>
      <c r="V225" s="18"/>
      <c r="W225" s="18">
        <v>1</v>
      </c>
      <c r="X225" s="18"/>
      <c r="Y225" s="18" t="s">
        <v>206</v>
      </c>
      <c r="Z225" s="2" t="s">
        <v>189</v>
      </c>
      <c r="AB225" s="21" t="str">
        <f t="shared" si="62"/>
        <v xml:space="preserve"> </v>
      </c>
      <c r="AC225" s="21" t="str">
        <f t="shared" si="63"/>
        <v xml:space="preserve"> </v>
      </c>
      <c r="AD225" s="21" t="str">
        <f t="shared" si="64"/>
        <v xml:space="preserve"> </v>
      </c>
      <c r="AE225" s="21">
        <f t="shared" si="65"/>
        <v>1</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f t="shared" si="75"/>
        <v>1</v>
      </c>
      <c r="AQ225" s="27" t="str">
        <f t="shared" si="76"/>
        <v xml:space="preserve"> </v>
      </c>
      <c r="AR225" s="22" t="str">
        <f t="shared" si="77"/>
        <v xml:space="preserve"> </v>
      </c>
      <c r="AS225" s="27">
        <f t="shared" si="78"/>
        <v>0</v>
      </c>
    </row>
    <row r="226" spans="2:48">
      <c r="B226" s="2">
        <v>4</v>
      </c>
      <c r="C226" s="14">
        <f t="shared" si="79"/>
        <v>216</v>
      </c>
      <c r="D226" s="2">
        <v>62</v>
      </c>
      <c r="E226" s="2">
        <v>29</v>
      </c>
      <c r="F226" s="2">
        <v>-99</v>
      </c>
      <c r="G226" s="2">
        <v>-99</v>
      </c>
      <c r="J226" s="2" t="s">
        <v>146</v>
      </c>
      <c r="K226" s="14" t="str">
        <f>Magnetic!X226</f>
        <v>Variable</v>
      </c>
      <c r="L226" s="14" t="str">
        <f>IF(ISNA(VLOOKUP(K226,Lookup!$F$7:$G$38,2,0)),"",VLOOKUP(K226,Lookup!$F$7:$G$38,2,0))</f>
        <v/>
      </c>
      <c r="M226" s="2" t="s">
        <v>203</v>
      </c>
      <c r="N226" s="14">
        <f>IF(ISNA(VLOOKUP(M226,Lookup!$B$7:$C$160,2,0)),"",VLOOKUP(M226,Lookup!$B$7:$C$160,2,0))</f>
        <v>1</v>
      </c>
      <c r="O226" s="27">
        <f t="shared" si="60"/>
        <v>1</v>
      </c>
      <c r="P226" s="2" t="s">
        <v>168</v>
      </c>
      <c r="Q226" s="14">
        <f>IF(ISNA(VLOOKUP(P226,Lookup!$B$7:$C$160,2,0)),"",VLOOKUP(P226,Lookup!$B$7:$C$160,2,0))</f>
        <v>2</v>
      </c>
      <c r="R226" s="27">
        <f t="shared" si="61"/>
        <v>2</v>
      </c>
      <c r="S226" s="2" t="s">
        <v>193</v>
      </c>
      <c r="T226" s="2">
        <v>-99</v>
      </c>
      <c r="Y226" s="2" t="s">
        <v>207</v>
      </c>
      <c r="Z226" s="2">
        <v>-99</v>
      </c>
      <c r="AB226" s="21" t="str">
        <f t="shared" si="62"/>
        <v xml:space="preserve"> </v>
      </c>
      <c r="AC226" s="21">
        <f t="shared" si="63"/>
        <v>1</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7" t="str">
        <f t="shared" si="73"/>
        <v xml:space="preserve"> </v>
      </c>
      <c r="AO226" s="27" t="str">
        <f t="shared" si="74"/>
        <v xml:space="preserve"> </v>
      </c>
      <c r="AP226" s="27" t="str">
        <f t="shared" si="75"/>
        <v xml:space="preserve"> </v>
      </c>
      <c r="AQ226" s="27" t="str">
        <f t="shared" si="76"/>
        <v xml:space="preserve"> </v>
      </c>
      <c r="AR226" s="22" t="str">
        <f t="shared" si="77"/>
        <v xml:space="preserve"> </v>
      </c>
      <c r="AS226" s="27">
        <f t="shared" si="78"/>
        <v>0</v>
      </c>
    </row>
    <row r="227" spans="2:48">
      <c r="B227" s="2">
        <v>5</v>
      </c>
      <c r="C227" s="14">
        <f t="shared" si="79"/>
        <v>217</v>
      </c>
      <c r="D227" s="2">
        <v>63</v>
      </c>
      <c r="E227" s="2">
        <v>5</v>
      </c>
      <c r="F227" s="2">
        <v>4</v>
      </c>
      <c r="G227" s="2">
        <v>36</v>
      </c>
      <c r="H227" s="2" t="s">
        <v>42</v>
      </c>
      <c r="I227" s="2" t="s">
        <v>208</v>
      </c>
      <c r="J227" s="2" t="s">
        <v>148</v>
      </c>
      <c r="K227" s="14" t="str">
        <f>Magnetic!X227</f>
        <v>SSW</v>
      </c>
      <c r="L227" s="14" t="str">
        <f>IF(ISNA(VLOOKUP(K227,Lookup!$F$7:$G$38,2,0)),"",VLOOKUP(K227,Lookup!$F$7:$G$38,2,0))</f>
        <v>S</v>
      </c>
      <c r="M227" s="2" t="s">
        <v>161</v>
      </c>
      <c r="N227" s="14">
        <f>IF(ISNA(VLOOKUP(M227,Lookup!$B$7:$C$160,2,0)),"",VLOOKUP(M227,Lookup!$B$7:$C$160,2,0))</f>
        <v>8</v>
      </c>
      <c r="O227" s="27">
        <f t="shared" si="60"/>
        <v>8</v>
      </c>
      <c r="P227" s="2" t="s">
        <v>161</v>
      </c>
      <c r="Q227" s="14">
        <f>IF(ISNA(VLOOKUP(P227,Lookup!$B$7:$C$160,2,0)),"",VLOOKUP(P227,Lookup!$B$7:$C$160,2,0))</f>
        <v>8</v>
      </c>
      <c r="R227" s="27">
        <f t="shared" si="61"/>
        <v>8</v>
      </c>
      <c r="S227" s="2" t="s">
        <v>193</v>
      </c>
      <c r="T227" s="2">
        <v>128</v>
      </c>
      <c r="Y227" s="2" t="s">
        <v>209</v>
      </c>
      <c r="Z227" s="2" t="s">
        <v>189</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7" t="str">
        <f t="shared" si="73"/>
        <v xml:space="preserve"> </v>
      </c>
      <c r="AO227" s="27" t="str">
        <f t="shared" si="74"/>
        <v xml:space="preserve"> </v>
      </c>
      <c r="AP227" s="27">
        <f t="shared" si="75"/>
        <v>1</v>
      </c>
      <c r="AQ227" s="27" t="str">
        <f t="shared" si="76"/>
        <v xml:space="preserve"> </v>
      </c>
      <c r="AR227" s="22" t="str">
        <f t="shared" si="77"/>
        <v xml:space="preserve"> </v>
      </c>
      <c r="AS227" s="27">
        <f t="shared" si="78"/>
        <v>0</v>
      </c>
    </row>
    <row r="228" spans="2:48">
      <c r="B228" s="2">
        <v>6</v>
      </c>
      <c r="C228" s="14">
        <f t="shared" si="79"/>
        <v>218</v>
      </c>
      <c r="D228" s="2">
        <v>62</v>
      </c>
      <c r="E228" s="2">
        <v>40</v>
      </c>
      <c r="F228" s="2">
        <v>2</v>
      </c>
      <c r="G228" s="2">
        <v>19</v>
      </c>
      <c r="H228" s="2" t="s">
        <v>42</v>
      </c>
      <c r="I228" s="2" t="s">
        <v>208</v>
      </c>
      <c r="J228" s="2" t="s">
        <v>158</v>
      </c>
      <c r="K228" s="14" t="str">
        <f>Magnetic!X228</f>
        <v>S</v>
      </c>
      <c r="L228" s="14" t="str">
        <f>IF(ISNA(VLOOKUP(K228,Lookup!$F$7:$G$38,2,0)),"",VLOOKUP(K228,Lookup!$F$7:$G$38,2,0))</f>
        <v>S</v>
      </c>
      <c r="M228" s="2" t="s">
        <v>161</v>
      </c>
      <c r="N228" s="14">
        <f>IF(ISNA(VLOOKUP(M228,Lookup!$B$7:$C$160,2,0)),"",VLOOKUP(M228,Lookup!$B$7:$C$160,2,0))</f>
        <v>8</v>
      </c>
      <c r="O228" s="27">
        <f t="shared" si="60"/>
        <v>8</v>
      </c>
      <c r="P228" s="2" t="s">
        <v>161</v>
      </c>
      <c r="Q228" s="14">
        <f>IF(ISNA(VLOOKUP(P228,Lookup!$B$7:$C$160,2,0)),"",VLOOKUP(P228,Lookup!$B$7:$C$160,2,0))</f>
        <v>8</v>
      </c>
      <c r="R228" s="27">
        <f t="shared" si="61"/>
        <v>8</v>
      </c>
      <c r="S228" s="2" t="s">
        <v>199</v>
      </c>
      <c r="T228" s="2">
        <v>63</v>
      </c>
      <c r="Z228" s="2" t="s">
        <v>189</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f t="shared" si="68"/>
        <v>1</v>
      </c>
      <c r="AI228" s="21" t="str">
        <f t="shared" si="69"/>
        <v xml:space="preserve"> </v>
      </c>
      <c r="AJ228" s="21" t="str">
        <f t="shared" si="70"/>
        <v xml:space="preserve"> </v>
      </c>
      <c r="AK228" s="21" t="str">
        <f t="shared" si="71"/>
        <v xml:space="preserve"> </v>
      </c>
      <c r="AL228" s="21" t="str">
        <f t="shared" si="72"/>
        <v xml:space="preserve"> </v>
      </c>
      <c r="AN228" s="27" t="str">
        <f t="shared" si="73"/>
        <v xml:space="preserve"> </v>
      </c>
      <c r="AO228" s="27" t="str">
        <f t="shared" si="74"/>
        <v xml:space="preserve"> </v>
      </c>
      <c r="AP228" s="27">
        <f t="shared" si="75"/>
        <v>1</v>
      </c>
      <c r="AQ228" s="27" t="str">
        <f t="shared" si="76"/>
        <v xml:space="preserve"> </v>
      </c>
      <c r="AR228" s="22" t="str">
        <f t="shared" si="77"/>
        <v xml:space="preserve"> </v>
      </c>
      <c r="AS228" s="27">
        <f t="shared" si="78"/>
        <v>0</v>
      </c>
    </row>
    <row r="229" spans="2:48">
      <c r="B229" s="2">
        <v>7</v>
      </c>
      <c r="C229" s="14">
        <f t="shared" si="79"/>
        <v>219</v>
      </c>
      <c r="D229" s="2">
        <v>61</v>
      </c>
      <c r="E229" s="2">
        <v>41</v>
      </c>
      <c r="F229" s="2">
        <v>5</v>
      </c>
      <c r="G229" s="2">
        <v>50</v>
      </c>
      <c r="H229" s="2" t="s">
        <v>42</v>
      </c>
      <c r="I229" s="2" t="s">
        <v>208</v>
      </c>
      <c r="J229" s="2" t="s">
        <v>155</v>
      </c>
      <c r="K229" s="14" t="str">
        <f>Magnetic!X229</f>
        <v>SE</v>
      </c>
      <c r="L229" s="14" t="str">
        <f>IF(ISNA(VLOOKUP(K229,Lookup!$F$7:$G$38,2,0)),"",VLOOKUP(K229,Lookup!$F$7:$G$38,2,0))</f>
        <v>E</v>
      </c>
      <c r="M229" s="2" t="s">
        <v>195</v>
      </c>
      <c r="N229" s="14">
        <f>IF(ISNA(VLOOKUP(M229,Lookup!$B$7:$C$160,2,0)),"",VLOOKUP(M229,Lookup!$B$7:$C$160,2,0))</f>
        <v>2</v>
      </c>
      <c r="O229" s="27">
        <f t="shared" si="60"/>
        <v>2</v>
      </c>
      <c r="P229" s="2" t="s">
        <v>161</v>
      </c>
      <c r="Q229" s="14">
        <f>IF(ISNA(VLOOKUP(P229,Lookup!$B$7:$C$160,2,0)),"",VLOOKUP(P229,Lookup!$B$7:$C$160,2,0))</f>
        <v>8</v>
      </c>
      <c r="R229" s="27">
        <f t="shared" si="61"/>
        <v>8</v>
      </c>
      <c r="S229" s="2" t="s">
        <v>199</v>
      </c>
      <c r="T229" s="2">
        <v>117</v>
      </c>
      <c r="Y229" s="2" t="s">
        <v>210</v>
      </c>
      <c r="Z229" s="2" t="s">
        <v>187</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f t="shared" si="68"/>
        <v>1</v>
      </c>
      <c r="AI229" s="21" t="str">
        <f t="shared" si="69"/>
        <v xml:space="preserve"> </v>
      </c>
      <c r="AJ229" s="21" t="str">
        <f t="shared" si="70"/>
        <v xml:space="preserve"> </v>
      </c>
      <c r="AK229" s="21" t="str">
        <f t="shared" si="71"/>
        <v xml:space="preserve"> </v>
      </c>
      <c r="AL229" s="21" t="str">
        <f t="shared" si="72"/>
        <v xml:space="preserve"> </v>
      </c>
      <c r="AN229" s="27" t="str">
        <f t="shared" si="73"/>
        <v xml:space="preserve"> </v>
      </c>
      <c r="AO229" s="27">
        <f t="shared" si="74"/>
        <v>1</v>
      </c>
      <c r="AP229" s="27" t="str">
        <f t="shared" si="75"/>
        <v xml:space="preserve"> </v>
      </c>
      <c r="AQ229" s="27" t="str">
        <f t="shared" si="76"/>
        <v xml:space="preserve"> </v>
      </c>
      <c r="AR229" s="22" t="str">
        <f t="shared" si="77"/>
        <v xml:space="preserve"> </v>
      </c>
      <c r="AS229" s="27">
        <f t="shared" si="78"/>
        <v>0</v>
      </c>
    </row>
    <row r="230" spans="2:48">
      <c r="B230" s="2">
        <v>8</v>
      </c>
      <c r="C230" s="14">
        <f t="shared" si="79"/>
        <v>220</v>
      </c>
      <c r="D230" s="2">
        <v>60</v>
      </c>
      <c r="E230" s="2">
        <v>48</v>
      </c>
      <c r="F230" s="2">
        <v>9</v>
      </c>
      <c r="G230" s="2">
        <v>5</v>
      </c>
      <c r="H230" s="2" t="s">
        <v>42</v>
      </c>
      <c r="I230" s="2" t="s">
        <v>208</v>
      </c>
      <c r="J230" s="2" t="s">
        <v>149</v>
      </c>
      <c r="K230" s="14" t="str">
        <f>Magnetic!X230</f>
        <v>SEbS</v>
      </c>
      <c r="L230" s="14" t="str">
        <f>IF(ISNA(VLOOKUP(K230,Lookup!$F$7:$G$38,2,0)),"",VLOOKUP(K230,Lookup!$F$7:$G$38,2,0))</f>
        <v>S</v>
      </c>
      <c r="M230" s="2" t="s">
        <v>164</v>
      </c>
      <c r="N230" s="14">
        <f>IF(ISNA(VLOOKUP(M230,Lookup!$B$7:$C$160,2,0)),"",VLOOKUP(M230,Lookup!$B$7:$C$160,2,0))</f>
        <v>5</v>
      </c>
      <c r="O230" s="27">
        <f t="shared" si="60"/>
        <v>5</v>
      </c>
      <c r="P230" s="2" t="s">
        <v>164</v>
      </c>
      <c r="Q230" s="14">
        <f>IF(ISNA(VLOOKUP(P230,Lookup!$B$7:$C$160,2,0)),"",VLOOKUP(P230,Lookup!$B$7:$C$160,2,0))</f>
        <v>5</v>
      </c>
      <c r="R230" s="27">
        <f t="shared" si="61"/>
        <v>5</v>
      </c>
      <c r="S230" s="2" t="s">
        <v>199</v>
      </c>
      <c r="T230" s="2">
        <v>108</v>
      </c>
      <c r="Z230" s="2" t="s">
        <v>182</v>
      </c>
      <c r="AB230" s="21" t="str">
        <f t="shared" si="62"/>
        <v xml:space="preserve"> </v>
      </c>
      <c r="AC230" s="21" t="str">
        <f t="shared" si="63"/>
        <v xml:space="preserve"> </v>
      </c>
      <c r="AD230" s="21" t="str">
        <f t="shared" si="64"/>
        <v xml:space="preserve"> </v>
      </c>
      <c r="AE230" s="21">
        <f t="shared" si="65"/>
        <v>1</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t="str">
        <f t="shared" si="74"/>
        <v xml:space="preserve"> </v>
      </c>
      <c r="AP230" s="27">
        <f t="shared" si="75"/>
        <v>1</v>
      </c>
      <c r="AQ230" s="27" t="str">
        <f t="shared" si="76"/>
        <v xml:space="preserve"> </v>
      </c>
      <c r="AR230" s="22" t="str">
        <f t="shared" si="77"/>
        <v xml:space="preserve"> </v>
      </c>
      <c r="AS230" s="27">
        <f t="shared" si="78"/>
        <v>0</v>
      </c>
    </row>
    <row r="231" spans="2:48">
      <c r="B231" s="2">
        <v>9</v>
      </c>
      <c r="C231" s="14">
        <f t="shared" si="79"/>
        <v>221</v>
      </c>
      <c r="D231" s="2">
        <v>59</v>
      </c>
      <c r="E231" s="2">
        <v>56</v>
      </c>
      <c r="F231" s="2">
        <v>11</v>
      </c>
      <c r="G231" s="2">
        <v>29</v>
      </c>
      <c r="H231" s="2" t="s">
        <v>42</v>
      </c>
      <c r="I231" s="2" t="s">
        <v>208</v>
      </c>
      <c r="J231" s="2" t="s">
        <v>155</v>
      </c>
      <c r="K231" s="14" t="str">
        <f>Magnetic!X231</f>
        <v>SEbE</v>
      </c>
      <c r="L231" s="14" t="str">
        <f>IF(ISNA(VLOOKUP(K231,Lookup!$F$7:$G$38,2,0)),"",VLOOKUP(K231,Lookup!$F$7:$G$38,2,0))</f>
        <v>E</v>
      </c>
      <c r="M231" s="2" t="s">
        <v>168</v>
      </c>
      <c r="N231" s="14">
        <f>IF(ISNA(VLOOKUP(M231,Lookup!$B$7:$C$160,2,0)),"",VLOOKUP(M231,Lookup!$B$7:$C$160,2,0))</f>
        <v>2</v>
      </c>
      <c r="O231" s="27">
        <f t="shared" si="60"/>
        <v>2</v>
      </c>
      <c r="P231" s="2" t="s">
        <v>164</v>
      </c>
      <c r="Q231" s="14">
        <f>IF(ISNA(VLOOKUP(P231,Lookup!$B$7:$C$160,2,0)),"",VLOOKUP(P231,Lookup!$B$7:$C$160,2,0))</f>
        <v>5</v>
      </c>
      <c r="R231" s="27">
        <f t="shared" si="61"/>
        <v>5</v>
      </c>
      <c r="S231" s="2" t="s">
        <v>199</v>
      </c>
      <c r="T231" s="2">
        <v>97</v>
      </c>
      <c r="Z231" s="2" t="s">
        <v>173</v>
      </c>
      <c r="AB231" s="21" t="str">
        <f t="shared" si="62"/>
        <v xml:space="preserve"> </v>
      </c>
      <c r="AC231" s="21" t="str">
        <f t="shared" si="63"/>
        <v xml:space="preserve"> </v>
      </c>
      <c r="AD231" s="21" t="str">
        <f t="shared" si="64"/>
        <v xml:space="preserve"> </v>
      </c>
      <c r="AE231" s="21">
        <f t="shared" si="65"/>
        <v>1</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7" t="str">
        <f t="shared" si="73"/>
        <v xml:space="preserve"> </v>
      </c>
      <c r="AO231" s="27">
        <f t="shared" si="74"/>
        <v>1</v>
      </c>
      <c r="AP231" s="27" t="str">
        <f t="shared" si="75"/>
        <v xml:space="preserve"> </v>
      </c>
      <c r="AQ231" s="27" t="str">
        <f t="shared" si="76"/>
        <v xml:space="preserve"> </v>
      </c>
      <c r="AR231" s="22" t="str">
        <f t="shared" si="77"/>
        <v xml:space="preserve"> </v>
      </c>
      <c r="AS231" s="27">
        <f t="shared" si="78"/>
        <v>0</v>
      </c>
      <c r="AV231" s="2" t="s">
        <v>212</v>
      </c>
    </row>
    <row r="232" spans="2:48">
      <c r="B232" s="2">
        <v>10</v>
      </c>
      <c r="C232" s="14">
        <f t="shared" si="79"/>
        <v>222</v>
      </c>
      <c r="D232" s="2">
        <v>60</v>
      </c>
      <c r="E232" s="2">
        <v>14</v>
      </c>
      <c r="F232" s="2">
        <v>13</v>
      </c>
      <c r="G232" s="2">
        <v>7</v>
      </c>
      <c r="H232" s="2" t="s">
        <v>42</v>
      </c>
      <c r="I232" s="2" t="s">
        <v>208</v>
      </c>
      <c r="J232" s="2" t="s">
        <v>142</v>
      </c>
      <c r="K232" s="14" t="str">
        <f>Magnetic!X232</f>
        <v>WbS</v>
      </c>
      <c r="L232" s="14" t="str">
        <f>IF(ISNA(VLOOKUP(K232,Lookup!$F$7:$G$38,2,0)),"",VLOOKUP(K232,Lookup!$F$7:$G$38,2,0))</f>
        <v>W</v>
      </c>
      <c r="M232" s="2" t="s">
        <v>164</v>
      </c>
      <c r="N232" s="14">
        <f>IF(ISNA(VLOOKUP(M232,Lookup!$B$7:$C$160,2,0)),"",VLOOKUP(M232,Lookup!$B$7:$C$160,2,0))</f>
        <v>5</v>
      </c>
      <c r="O232" s="27">
        <f t="shared" si="60"/>
        <v>5</v>
      </c>
      <c r="P232" s="2" t="s">
        <v>164</v>
      </c>
      <c r="Q232" s="14">
        <f>IF(ISNA(VLOOKUP(P232,Lookup!$B$7:$C$160,2,0)),"",VLOOKUP(P232,Lookup!$B$7:$C$160,2,0))</f>
        <v>5</v>
      </c>
      <c r="R232" s="27">
        <f t="shared" si="61"/>
        <v>5</v>
      </c>
      <c r="S232" s="2" t="s">
        <v>199</v>
      </c>
      <c r="T232" s="2">
        <v>10</v>
      </c>
      <c r="W232" s="2">
        <v>1</v>
      </c>
      <c r="Z232" s="2" t="s">
        <v>211</v>
      </c>
      <c r="AB232" s="21" t="str">
        <f t="shared" si="62"/>
        <v xml:space="preserve"> </v>
      </c>
      <c r="AC232" s="21" t="str">
        <f t="shared" si="63"/>
        <v xml:space="preserve"> </v>
      </c>
      <c r="AD232" s="21" t="str">
        <f t="shared" si="64"/>
        <v xml:space="preserve"> </v>
      </c>
      <c r="AE232" s="21">
        <f t="shared" si="65"/>
        <v>1</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7" t="str">
        <f t="shared" si="73"/>
        <v xml:space="preserve"> </v>
      </c>
      <c r="AO232" s="27" t="str">
        <f t="shared" si="74"/>
        <v xml:space="preserve"> </v>
      </c>
      <c r="AP232" s="27" t="str">
        <f t="shared" si="75"/>
        <v xml:space="preserve"> </v>
      </c>
      <c r="AQ232" s="27">
        <f t="shared" si="76"/>
        <v>1</v>
      </c>
      <c r="AR232" s="22" t="str">
        <f t="shared" si="77"/>
        <v xml:space="preserve"> </v>
      </c>
      <c r="AS232" s="27">
        <f t="shared" si="78"/>
        <v>0</v>
      </c>
    </row>
    <row r="233" spans="2:48">
      <c r="B233" s="2">
        <v>11</v>
      </c>
      <c r="C233" s="14">
        <f t="shared" si="79"/>
        <v>223</v>
      </c>
      <c r="D233" s="2">
        <v>59</v>
      </c>
      <c r="E233" s="2">
        <v>35</v>
      </c>
      <c r="F233" s="2">
        <v>14</v>
      </c>
      <c r="G233" s="2">
        <v>13</v>
      </c>
      <c r="H233" s="2" t="s">
        <v>42</v>
      </c>
      <c r="I233" s="2" t="s">
        <v>208</v>
      </c>
      <c r="J233" s="2" t="s">
        <v>142</v>
      </c>
      <c r="K233" s="14" t="str">
        <f>Magnetic!X233</f>
        <v>WSW</v>
      </c>
      <c r="L233" s="14" t="str">
        <f>IF(ISNA(VLOOKUP(K233,Lookup!$F$7:$G$38,2,0)),"",VLOOKUP(K233,Lookup!$F$7:$G$38,2,0))</f>
        <v>W</v>
      </c>
      <c r="M233" s="2" t="s">
        <v>164</v>
      </c>
      <c r="N233" s="14">
        <f>IF(ISNA(VLOOKUP(M233,Lookup!$B$7:$C$160,2,0)),"",VLOOKUP(M233,Lookup!$B$7:$C$160,2,0))</f>
        <v>5</v>
      </c>
      <c r="O233" s="27">
        <f t="shared" si="60"/>
        <v>5</v>
      </c>
      <c r="P233" s="2" t="s">
        <v>164</v>
      </c>
      <c r="Q233" s="14">
        <f>IF(ISNA(VLOOKUP(P233,Lookup!$B$7:$C$160,2,0)),"",VLOOKUP(P233,Lookup!$B$7:$C$160,2,0))</f>
        <v>5</v>
      </c>
      <c r="R233" s="27">
        <f t="shared" si="61"/>
        <v>5</v>
      </c>
      <c r="S233" s="2" t="s">
        <v>199</v>
      </c>
      <c r="T233" s="2">
        <v>54</v>
      </c>
      <c r="Z233" s="2" t="s">
        <v>221</v>
      </c>
      <c r="AB233" s="21" t="str">
        <f t="shared" si="62"/>
        <v xml:space="preserve"> </v>
      </c>
      <c r="AC233" s="21" t="str">
        <f t="shared" si="63"/>
        <v xml:space="preserve"> </v>
      </c>
      <c r="AD233" s="21" t="str">
        <f t="shared" si="64"/>
        <v xml:space="preserve"> </v>
      </c>
      <c r="AE233" s="21">
        <f t="shared" si="65"/>
        <v>1</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7" t="str">
        <f t="shared" si="73"/>
        <v xml:space="preserve"> </v>
      </c>
      <c r="AO233" s="27" t="str">
        <f t="shared" si="74"/>
        <v xml:space="preserve"> </v>
      </c>
      <c r="AP233" s="27" t="str">
        <f t="shared" si="75"/>
        <v xml:space="preserve"> </v>
      </c>
      <c r="AQ233" s="27">
        <f t="shared" si="76"/>
        <v>1</v>
      </c>
      <c r="AR233" s="22" t="str">
        <f t="shared" si="77"/>
        <v xml:space="preserve"> </v>
      </c>
      <c r="AS233" s="27">
        <f t="shared" si="78"/>
        <v>0</v>
      </c>
    </row>
    <row r="234" spans="2:48">
      <c r="B234" s="2">
        <v>12</v>
      </c>
      <c r="C234" s="14">
        <f t="shared" si="79"/>
        <v>224</v>
      </c>
      <c r="D234" s="2">
        <v>59</v>
      </c>
      <c r="E234" s="2">
        <v>20</v>
      </c>
      <c r="F234" s="2">
        <v>-99</v>
      </c>
      <c r="G234" s="2">
        <v>-999</v>
      </c>
      <c r="J234" s="2" t="s">
        <v>146</v>
      </c>
      <c r="K234" s="14" t="str">
        <f>Magnetic!X234</f>
        <v>Variable</v>
      </c>
      <c r="L234" s="14" t="str">
        <f>IF(ISNA(VLOOKUP(K234,Lookup!$F$7:$G$38,2,0)),"",VLOOKUP(K234,Lookup!$F$7:$G$38,2,0))</f>
        <v/>
      </c>
      <c r="M234" s="2" t="s">
        <v>164</v>
      </c>
      <c r="N234" s="14">
        <f>IF(ISNA(VLOOKUP(M234,Lookup!$B$7:$C$160,2,0)),"",VLOOKUP(M234,Lookup!$B$7:$C$160,2,0))</f>
        <v>5</v>
      </c>
      <c r="O234" s="27">
        <f t="shared" si="60"/>
        <v>5</v>
      </c>
      <c r="P234" s="2" t="s">
        <v>164</v>
      </c>
      <c r="Q234" s="14">
        <f>IF(ISNA(VLOOKUP(P234,Lookup!$B$7:$C$160,2,0)),"",VLOOKUP(P234,Lookup!$B$7:$C$160,2,0))</f>
        <v>5</v>
      </c>
      <c r="R234" s="27">
        <f t="shared" si="61"/>
        <v>5</v>
      </c>
      <c r="S234" s="2" t="s">
        <v>196</v>
      </c>
      <c r="T234" s="2">
        <v>37</v>
      </c>
      <c r="Z234" s="2" t="s">
        <v>221</v>
      </c>
      <c r="AB234" s="21" t="str">
        <f t="shared" si="62"/>
        <v xml:space="preserve"> </v>
      </c>
      <c r="AC234" s="21" t="str">
        <f t="shared" si="63"/>
        <v xml:space="preserve"> </v>
      </c>
      <c r="AD234" s="21" t="str">
        <f t="shared" si="64"/>
        <v xml:space="preserve"> </v>
      </c>
      <c r="AE234" s="21">
        <f t="shared" si="65"/>
        <v>1</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27" t="str">
        <f t="shared" si="73"/>
        <v xml:space="preserve"> </v>
      </c>
      <c r="AO234" s="27" t="str">
        <f t="shared" si="74"/>
        <v xml:space="preserve"> </v>
      </c>
      <c r="AP234" s="27" t="str">
        <f t="shared" si="75"/>
        <v xml:space="preserve"> </v>
      </c>
      <c r="AQ234" s="27" t="str">
        <f t="shared" si="76"/>
        <v xml:space="preserve"> </v>
      </c>
      <c r="AR234" s="22" t="str">
        <f t="shared" si="77"/>
        <v xml:space="preserve"> </v>
      </c>
      <c r="AS234" s="27">
        <f t="shared" si="78"/>
        <v>0</v>
      </c>
    </row>
    <row r="235" spans="2:48">
      <c r="B235" s="2">
        <v>13</v>
      </c>
      <c r="C235" s="14">
        <f t="shared" si="79"/>
        <v>225</v>
      </c>
      <c r="D235" s="2">
        <v>60</v>
      </c>
      <c r="E235" s="2">
        <v>28</v>
      </c>
      <c r="F235" s="2">
        <v>0</v>
      </c>
      <c r="G235" s="2">
        <v>20</v>
      </c>
      <c r="H235" s="2" t="s">
        <v>42</v>
      </c>
      <c r="I235" s="2" t="s">
        <v>213</v>
      </c>
      <c r="J235" s="2" t="s">
        <v>150</v>
      </c>
      <c r="K235" s="14" t="str">
        <f>Magnetic!X235</f>
        <v>SW</v>
      </c>
      <c r="L235" s="14" t="str">
        <f>IF(ISNA(VLOOKUP(K235,Lookup!$F$7:$G$38,2,0)),"",VLOOKUP(K235,Lookup!$F$7:$G$38,2,0))</f>
        <v>S</v>
      </c>
      <c r="M235" s="2" t="s">
        <v>164</v>
      </c>
      <c r="N235" s="14">
        <f>IF(ISNA(VLOOKUP(M235,Lookup!$B$7:$C$160,2,0)),"",VLOOKUP(M235,Lookup!$B$7:$C$160,2,0))</f>
        <v>5</v>
      </c>
      <c r="O235" s="27">
        <f t="shared" si="60"/>
        <v>5</v>
      </c>
      <c r="P235" s="2" t="s">
        <v>161</v>
      </c>
      <c r="Q235" s="14">
        <f>IF(ISNA(VLOOKUP(P235,Lookup!$B$7:$C$160,2,0)),"",VLOOKUP(P235,Lookup!$B$7:$C$160,2,0))</f>
        <v>8</v>
      </c>
      <c r="R235" s="27">
        <f t="shared" si="61"/>
        <v>8</v>
      </c>
      <c r="S235" s="2" t="s">
        <v>196</v>
      </c>
      <c r="T235" s="2">
        <v>97</v>
      </c>
      <c r="Z235" s="2" t="s">
        <v>221</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f t="shared" si="68"/>
        <v>1</v>
      </c>
      <c r="AI235" s="21" t="str">
        <f t="shared" si="69"/>
        <v xml:space="preserve"> </v>
      </c>
      <c r="AJ235" s="21" t="str">
        <f t="shared" si="70"/>
        <v xml:space="preserve"> </v>
      </c>
      <c r="AK235" s="21" t="str">
        <f t="shared" si="71"/>
        <v xml:space="preserve"> </v>
      </c>
      <c r="AL235" s="21" t="str">
        <f t="shared" si="72"/>
        <v xml:space="preserve"> </v>
      </c>
      <c r="AN235" s="27" t="str">
        <f t="shared" si="73"/>
        <v xml:space="preserve"> </v>
      </c>
      <c r="AO235" s="27" t="str">
        <f t="shared" si="74"/>
        <v xml:space="preserve"> </v>
      </c>
      <c r="AP235" s="27">
        <f t="shared" si="75"/>
        <v>1</v>
      </c>
      <c r="AQ235" s="27" t="str">
        <f t="shared" si="76"/>
        <v xml:space="preserve"> </v>
      </c>
      <c r="AR235" s="22" t="str">
        <f t="shared" si="77"/>
        <v xml:space="preserve"> </v>
      </c>
      <c r="AS235" s="27">
        <f t="shared" si="78"/>
        <v>0</v>
      </c>
    </row>
    <row r="236" spans="2:48">
      <c r="B236" s="2">
        <v>14</v>
      </c>
      <c r="C236" s="14">
        <f t="shared" si="79"/>
        <v>226</v>
      </c>
      <c r="D236" s="2">
        <v>-99</v>
      </c>
      <c r="E236" s="2">
        <v>-99</v>
      </c>
      <c r="F236" s="2">
        <v>-99</v>
      </c>
      <c r="G236" s="2">
        <v>-99</v>
      </c>
      <c r="J236" s="2" t="s">
        <v>145</v>
      </c>
      <c r="K236" s="14" t="str">
        <f>Magnetic!X236</f>
        <v>E</v>
      </c>
      <c r="L236" s="14" t="str">
        <f>IF(ISNA(VLOOKUP(K236,Lookup!$F$7:$G$38,2,0)),"",VLOOKUP(K236,Lookup!$F$7:$G$38,2,0))</f>
        <v>E</v>
      </c>
      <c r="M236" s="2" t="s">
        <v>168</v>
      </c>
      <c r="N236" s="14">
        <f>IF(ISNA(VLOOKUP(M236,Lookup!$B$7:$C$160,2,0)),"",VLOOKUP(M236,Lookup!$B$7:$C$160,2,0))</f>
        <v>2</v>
      </c>
      <c r="O236" s="27">
        <f t="shared" si="60"/>
        <v>2</v>
      </c>
      <c r="P236" s="2" t="s">
        <v>164</v>
      </c>
      <c r="Q236" s="14">
        <f>IF(ISNA(VLOOKUP(P236,Lookup!$B$7:$C$160,2,0)),"",VLOOKUP(P236,Lookup!$B$7:$C$160,2,0))</f>
        <v>5</v>
      </c>
      <c r="R236" s="27">
        <f t="shared" si="61"/>
        <v>5</v>
      </c>
      <c r="S236" s="2" t="s">
        <v>196</v>
      </c>
      <c r="T236" s="2">
        <v>41</v>
      </c>
      <c r="Z236" s="2" t="s">
        <v>170</v>
      </c>
      <c r="AB236" s="21" t="str">
        <f t="shared" si="62"/>
        <v xml:space="preserve"> </v>
      </c>
      <c r="AC236" s="21" t="str">
        <f t="shared" si="63"/>
        <v xml:space="preserve"> </v>
      </c>
      <c r="AD236" s="21" t="str">
        <f t="shared" si="64"/>
        <v xml:space="preserve"> </v>
      </c>
      <c r="AE236" s="21">
        <f t="shared" si="65"/>
        <v>1</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7" t="str">
        <f t="shared" si="73"/>
        <v xml:space="preserve"> </v>
      </c>
      <c r="AO236" s="27">
        <f t="shared" si="74"/>
        <v>1</v>
      </c>
      <c r="AP236" s="27" t="str">
        <f t="shared" si="75"/>
        <v xml:space="preserve"> </v>
      </c>
      <c r="AQ236" s="27" t="str">
        <f t="shared" si="76"/>
        <v xml:space="preserve"> </v>
      </c>
      <c r="AR236" s="22" t="str">
        <f t="shared" si="77"/>
        <v xml:space="preserve"> </v>
      </c>
      <c r="AS236" s="27">
        <f t="shared" si="78"/>
        <v>0</v>
      </c>
    </row>
    <row r="237" spans="2:48">
      <c r="B237" s="2">
        <v>15</v>
      </c>
      <c r="C237" s="14">
        <f t="shared" si="79"/>
        <v>227</v>
      </c>
      <c r="D237" s="2">
        <v>61</v>
      </c>
      <c r="E237" s="2">
        <v>10</v>
      </c>
      <c r="F237" s="2">
        <v>-99</v>
      </c>
      <c r="G237" s="2">
        <v>-99</v>
      </c>
      <c r="J237" s="2" t="s">
        <v>145</v>
      </c>
      <c r="K237" s="14" t="str">
        <f>Magnetic!X237</f>
        <v>E</v>
      </c>
      <c r="L237" s="14" t="str">
        <f>IF(ISNA(VLOOKUP(K237,Lookup!$F$7:$G$38,2,0)),"",VLOOKUP(K237,Lookup!$F$7:$G$38,2,0))</f>
        <v>E</v>
      </c>
      <c r="M237" s="2" t="s">
        <v>164</v>
      </c>
      <c r="N237" s="14">
        <f>IF(ISNA(VLOOKUP(M237,Lookup!$B$7:$C$160,2,0)),"",VLOOKUP(M237,Lookup!$B$7:$C$160,2,0))</f>
        <v>5</v>
      </c>
      <c r="O237" s="27">
        <f t="shared" si="60"/>
        <v>5</v>
      </c>
      <c r="P237" s="2" t="s">
        <v>164</v>
      </c>
      <c r="Q237" s="14">
        <f>IF(ISNA(VLOOKUP(P237,Lookup!$B$7:$C$160,2,0)),"",VLOOKUP(P237,Lookup!$B$7:$C$160,2,0))</f>
        <v>5</v>
      </c>
      <c r="R237" s="27">
        <f t="shared" si="61"/>
        <v>5</v>
      </c>
      <c r="S237" s="2" t="s">
        <v>193</v>
      </c>
      <c r="T237" s="2">
        <v>27</v>
      </c>
      <c r="W237" s="2">
        <v>1</v>
      </c>
      <c r="Z237" s="2" t="s">
        <v>170</v>
      </c>
      <c r="AB237" s="21" t="str">
        <f t="shared" si="62"/>
        <v xml:space="preserve"> </v>
      </c>
      <c r="AC237" s="21" t="str">
        <f t="shared" si="63"/>
        <v xml:space="preserve"> </v>
      </c>
      <c r="AD237" s="21" t="str">
        <f t="shared" si="64"/>
        <v xml:space="preserve"> </v>
      </c>
      <c r="AE237" s="21">
        <f t="shared" si="65"/>
        <v>1</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27" t="str">
        <f t="shared" si="73"/>
        <v xml:space="preserve"> </v>
      </c>
      <c r="AO237" s="27">
        <f t="shared" si="74"/>
        <v>1</v>
      </c>
      <c r="AP237" s="27" t="str">
        <f t="shared" si="75"/>
        <v xml:space="preserve"> </v>
      </c>
      <c r="AQ237" s="27" t="str">
        <f t="shared" si="76"/>
        <v xml:space="preserve"> </v>
      </c>
      <c r="AR237" s="22" t="str">
        <f t="shared" si="77"/>
        <v xml:space="preserve"> </v>
      </c>
      <c r="AS237" s="27">
        <f t="shared" si="78"/>
        <v>0</v>
      </c>
    </row>
    <row r="238" spans="2:48">
      <c r="B238" s="2">
        <v>16</v>
      </c>
      <c r="C238" s="14">
        <f t="shared" si="79"/>
        <v>228</v>
      </c>
      <c r="D238" s="2">
        <v>-99</v>
      </c>
      <c r="E238" s="2">
        <v>-99</v>
      </c>
      <c r="F238" s="2">
        <v>-99</v>
      </c>
      <c r="G238" s="2">
        <v>-99</v>
      </c>
      <c r="J238" s="2" t="s">
        <v>149</v>
      </c>
      <c r="K238" s="14" t="str">
        <f>Magnetic!X238</f>
        <v>SE</v>
      </c>
      <c r="L238" s="14" t="str">
        <f>IF(ISNA(VLOOKUP(K238,Lookup!$F$7:$G$38,2,0)),"",VLOOKUP(K238,Lookup!$F$7:$G$38,2,0))</f>
        <v>E</v>
      </c>
      <c r="M238" s="2" t="s">
        <v>164</v>
      </c>
      <c r="N238" s="14">
        <f>IF(ISNA(VLOOKUP(M238,Lookup!$B$7:$C$160,2,0)),"",VLOOKUP(M238,Lookup!$B$7:$C$160,2,0))</f>
        <v>5</v>
      </c>
      <c r="O238" s="27">
        <f t="shared" si="60"/>
        <v>5</v>
      </c>
      <c r="P238" s="2" t="s">
        <v>164</v>
      </c>
      <c r="Q238" s="14">
        <f>IF(ISNA(VLOOKUP(P238,Lookup!$B$7:$C$160,2,0)),"",VLOOKUP(P238,Lookup!$B$7:$C$160,2,0))</f>
        <v>5</v>
      </c>
      <c r="R238" s="27">
        <f t="shared" si="61"/>
        <v>5</v>
      </c>
      <c r="S238" s="2" t="s">
        <v>199</v>
      </c>
      <c r="T238" s="2">
        <v>-99</v>
      </c>
      <c r="W238" s="2">
        <v>1</v>
      </c>
      <c r="Z238" s="2" t="s">
        <v>170</v>
      </c>
      <c r="AB238" s="21" t="str">
        <f t="shared" si="62"/>
        <v xml:space="preserve"> </v>
      </c>
      <c r="AC238" s="21" t="str">
        <f t="shared" si="63"/>
        <v xml:space="preserve"> </v>
      </c>
      <c r="AD238" s="21" t="str">
        <f t="shared" si="64"/>
        <v xml:space="preserve"> </v>
      </c>
      <c r="AE238" s="21">
        <f t="shared" si="65"/>
        <v>1</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t="str">
        <f t="shared" si="73"/>
        <v xml:space="preserve"> </v>
      </c>
      <c r="AO238" s="27">
        <f t="shared" si="74"/>
        <v>1</v>
      </c>
      <c r="AP238" s="27" t="str">
        <f t="shared" si="75"/>
        <v xml:space="preserve"> </v>
      </c>
      <c r="AQ238" s="27" t="str">
        <f t="shared" si="76"/>
        <v xml:space="preserve"> </v>
      </c>
      <c r="AR238" s="22" t="str">
        <f t="shared" si="77"/>
        <v xml:space="preserve"> </v>
      </c>
      <c r="AS238" s="27">
        <f t="shared" si="78"/>
        <v>0</v>
      </c>
    </row>
    <row r="239" spans="2:48">
      <c r="B239" s="2">
        <v>17</v>
      </c>
      <c r="C239" s="14">
        <f t="shared" si="79"/>
        <v>229</v>
      </c>
      <c r="D239" s="2">
        <v>61</v>
      </c>
      <c r="E239" s="2">
        <v>14</v>
      </c>
      <c r="F239" s="2">
        <v>-99</v>
      </c>
      <c r="G239" s="2">
        <v>-99</v>
      </c>
      <c r="J239" s="2" t="s">
        <v>158</v>
      </c>
      <c r="K239" s="14" t="str">
        <f>Magnetic!X239</f>
        <v>SSE</v>
      </c>
      <c r="L239" s="14" t="str">
        <f>IF(ISNA(VLOOKUP(K239,Lookup!$F$7:$G$38,2,0)),"",VLOOKUP(K239,Lookup!$F$7:$G$38,2,0))</f>
        <v>S</v>
      </c>
      <c r="M239" s="2" t="s">
        <v>161</v>
      </c>
      <c r="N239" s="14">
        <f>IF(ISNA(VLOOKUP(M239,Lookup!$B$7:$C$160,2,0)),"",VLOOKUP(M239,Lookup!$B$7:$C$160,2,0))</f>
        <v>8</v>
      </c>
      <c r="O239" s="27">
        <f t="shared" si="60"/>
        <v>8</v>
      </c>
      <c r="P239" s="2" t="s">
        <v>161</v>
      </c>
      <c r="Q239" s="14">
        <f>IF(ISNA(VLOOKUP(P239,Lookup!$B$7:$C$160,2,0)),"",VLOOKUP(P239,Lookup!$B$7:$C$160,2,0))</f>
        <v>8</v>
      </c>
      <c r="R239" s="27">
        <f t="shared" si="61"/>
        <v>8</v>
      </c>
      <c r="S239" s="2" t="s">
        <v>196</v>
      </c>
      <c r="T239" s="2">
        <v>-99</v>
      </c>
      <c r="Z239" s="2" t="s">
        <v>170</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f t="shared" si="68"/>
        <v>1</v>
      </c>
      <c r="AI239" s="21" t="str">
        <f t="shared" si="69"/>
        <v xml:space="preserve"> </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f t="shared" si="75"/>
        <v>1</v>
      </c>
      <c r="AQ239" s="27" t="str">
        <f t="shared" si="76"/>
        <v xml:space="preserve"> </v>
      </c>
      <c r="AR239" s="22" t="str">
        <f t="shared" si="77"/>
        <v xml:space="preserve"> </v>
      </c>
      <c r="AS239" s="27">
        <f t="shared" si="78"/>
        <v>0</v>
      </c>
    </row>
    <row r="240" spans="2:48">
      <c r="B240" s="2">
        <v>18</v>
      </c>
      <c r="C240" s="14">
        <f t="shared" si="79"/>
        <v>230</v>
      </c>
      <c r="D240" s="2">
        <v>-99</v>
      </c>
      <c r="E240" s="2">
        <v>-99</v>
      </c>
      <c r="F240" s="2">
        <v>-99</v>
      </c>
      <c r="G240" s="2">
        <v>-99</v>
      </c>
      <c r="J240" s="2" t="s">
        <v>143</v>
      </c>
      <c r="K240" s="14" t="str">
        <f>Magnetic!X240</f>
        <v>EbN</v>
      </c>
      <c r="L240" s="14" t="str">
        <f>IF(ISNA(VLOOKUP(K240,Lookup!$F$7:$G$38,2,0)),"",VLOOKUP(K240,Lookup!$F$7:$G$38,2,0))</f>
        <v>E</v>
      </c>
      <c r="M240" s="2" t="s">
        <v>164</v>
      </c>
      <c r="N240" s="14">
        <f>IF(ISNA(VLOOKUP(M240,Lookup!$B$7:$C$160,2,0)),"",VLOOKUP(M240,Lookup!$B$7:$C$160,2,0))</f>
        <v>5</v>
      </c>
      <c r="O240" s="27">
        <f t="shared" si="60"/>
        <v>5</v>
      </c>
      <c r="P240" s="2" t="s">
        <v>164</v>
      </c>
      <c r="Q240" s="14">
        <f>IF(ISNA(VLOOKUP(P240,Lookup!$B$7:$C$160,2,0)),"",VLOOKUP(P240,Lookup!$B$7:$C$160,2,0))</f>
        <v>5</v>
      </c>
      <c r="R240" s="27">
        <f t="shared" si="61"/>
        <v>5</v>
      </c>
      <c r="S240" s="2" t="s">
        <v>200</v>
      </c>
      <c r="T240" s="2">
        <v>-99</v>
      </c>
      <c r="U240" s="2">
        <v>1</v>
      </c>
      <c r="Z240" s="2" t="s">
        <v>170</v>
      </c>
      <c r="AB240" s="21" t="str">
        <f t="shared" si="62"/>
        <v xml:space="preserve"> </v>
      </c>
      <c r="AC240" s="21" t="str">
        <f t="shared" si="63"/>
        <v xml:space="preserve"> </v>
      </c>
      <c r="AD240" s="21" t="str">
        <f t="shared" si="64"/>
        <v xml:space="preserve"> </v>
      </c>
      <c r="AE240" s="21">
        <f t="shared" si="65"/>
        <v>1</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f t="shared" si="74"/>
        <v>1</v>
      </c>
      <c r="AP240" s="27" t="str">
        <f t="shared" si="75"/>
        <v xml:space="preserve"> </v>
      </c>
      <c r="AQ240" s="27" t="str">
        <f t="shared" si="76"/>
        <v xml:space="preserve"> </v>
      </c>
      <c r="AR240" s="22" t="str">
        <f t="shared" si="77"/>
        <v xml:space="preserve"> </v>
      </c>
      <c r="AS240" s="27">
        <f t="shared" si="78"/>
        <v>0</v>
      </c>
    </row>
    <row r="241" spans="2:49" ht="56">
      <c r="B241" s="2">
        <v>19</v>
      </c>
      <c r="C241" s="14">
        <f t="shared" si="79"/>
        <v>231</v>
      </c>
      <c r="D241" s="2">
        <v>-99</v>
      </c>
      <c r="E241" s="2">
        <v>-99</v>
      </c>
      <c r="F241" s="2">
        <v>-99</v>
      </c>
      <c r="G241" s="2">
        <v>-99</v>
      </c>
      <c r="J241" s="2" t="s">
        <v>40</v>
      </c>
      <c r="K241" s="14" t="str">
        <f>Magnetic!X241</f>
        <v>ESE</v>
      </c>
      <c r="L241" s="14" t="str">
        <f>IF(ISNA(VLOOKUP(K241,Lookup!$F$7:$G$38,2,0)),"",VLOOKUP(K241,Lookup!$F$7:$G$38,2,0))</f>
        <v>E</v>
      </c>
      <c r="M241" s="2" t="s">
        <v>164</v>
      </c>
      <c r="N241" s="14">
        <f>IF(ISNA(VLOOKUP(M241,Lookup!$B$7:$C$160,2,0)),"",VLOOKUP(M241,Lookup!$B$7:$C$160,2,0))</f>
        <v>5</v>
      </c>
      <c r="O241" s="27">
        <f t="shared" si="60"/>
        <v>5</v>
      </c>
      <c r="P241" s="2" t="s">
        <v>164</v>
      </c>
      <c r="Q241" s="14">
        <f>IF(ISNA(VLOOKUP(P241,Lookup!$B$7:$C$160,2,0)),"",VLOOKUP(P241,Lookup!$B$7:$C$160,2,0))</f>
        <v>5</v>
      </c>
      <c r="R241" s="27">
        <f t="shared" si="61"/>
        <v>5</v>
      </c>
      <c r="S241" s="2" t="s">
        <v>199</v>
      </c>
      <c r="T241" s="2">
        <v>-99</v>
      </c>
      <c r="Z241" s="2" t="s">
        <v>170</v>
      </c>
      <c r="AB241" s="21" t="str">
        <f t="shared" si="62"/>
        <v xml:space="preserve"> </v>
      </c>
      <c r="AC241" s="21" t="str">
        <f t="shared" si="63"/>
        <v xml:space="preserve"> </v>
      </c>
      <c r="AD241" s="21" t="str">
        <f t="shared" si="64"/>
        <v xml:space="preserve"> </v>
      </c>
      <c r="AE241" s="21">
        <f t="shared" si="65"/>
        <v>1</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f t="shared" si="74"/>
        <v>1</v>
      </c>
      <c r="AP241" s="27" t="str">
        <f t="shared" si="75"/>
        <v xml:space="preserve"> </v>
      </c>
      <c r="AQ241" s="27" t="str">
        <f t="shared" si="76"/>
        <v xml:space="preserve"> </v>
      </c>
      <c r="AR241" s="22" t="str">
        <f t="shared" si="77"/>
        <v xml:space="preserve"> </v>
      </c>
      <c r="AS241" s="27">
        <f t="shared" si="78"/>
        <v>0</v>
      </c>
      <c r="AW241" s="26" t="s">
        <v>230</v>
      </c>
    </row>
    <row r="242" spans="2:49">
      <c r="B242" s="2">
        <v>20</v>
      </c>
      <c r="C242" s="14">
        <f t="shared" si="79"/>
        <v>232</v>
      </c>
      <c r="D242" s="2">
        <v>-99</v>
      </c>
      <c r="E242" s="2">
        <v>-99</v>
      </c>
      <c r="F242" s="2">
        <v>-99</v>
      </c>
      <c r="G242" s="2">
        <v>-99</v>
      </c>
      <c r="J242" s="2" t="s">
        <v>150</v>
      </c>
      <c r="K242" s="14" t="str">
        <f>Magnetic!X242</f>
        <v>SWbW</v>
      </c>
      <c r="L242" s="14" t="str">
        <f>IF(ISNA(VLOOKUP(K242,Lookup!$F$7:$G$38,2,0)),"",VLOOKUP(K242,Lookup!$F$7:$G$38,2,0))</f>
        <v>W</v>
      </c>
      <c r="M242" s="2" t="s">
        <v>164</v>
      </c>
      <c r="N242" s="14">
        <f>IF(ISNA(VLOOKUP(M242,Lookup!$B$7:$C$160,2,0)),"",VLOOKUP(M242,Lookup!$B$7:$C$160,2,0))</f>
        <v>5</v>
      </c>
      <c r="O242" s="27">
        <f t="shared" si="60"/>
        <v>5</v>
      </c>
      <c r="P242" s="2" t="s">
        <v>164</v>
      </c>
      <c r="Q242" s="14">
        <f>IF(ISNA(VLOOKUP(P242,Lookup!$B$7:$C$160,2,0)),"",VLOOKUP(P242,Lookup!$B$7:$C$160,2,0))</f>
        <v>5</v>
      </c>
      <c r="R242" s="27">
        <f t="shared" si="61"/>
        <v>5</v>
      </c>
      <c r="S242" s="2" t="s">
        <v>222</v>
      </c>
      <c r="T242" s="2">
        <v>-99</v>
      </c>
      <c r="U242" s="2">
        <v>1</v>
      </c>
      <c r="Z242" s="2" t="s">
        <v>170</v>
      </c>
      <c r="AB242" s="21" t="str">
        <f t="shared" si="62"/>
        <v xml:space="preserve"> </v>
      </c>
      <c r="AC242" s="21" t="str">
        <f t="shared" si="63"/>
        <v xml:space="preserve"> </v>
      </c>
      <c r="AD242" s="21" t="str">
        <f t="shared" si="64"/>
        <v xml:space="preserve"> </v>
      </c>
      <c r="AE242" s="21">
        <f t="shared" si="65"/>
        <v>1</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t="str">
        <f t="shared" si="73"/>
        <v xml:space="preserve"> </v>
      </c>
      <c r="AO242" s="27" t="str">
        <f t="shared" si="74"/>
        <v xml:space="preserve"> </v>
      </c>
      <c r="AP242" s="27" t="str">
        <f t="shared" si="75"/>
        <v xml:space="preserve"> </v>
      </c>
      <c r="AQ242" s="27">
        <f t="shared" si="76"/>
        <v>1</v>
      </c>
      <c r="AR242" s="22" t="str">
        <f t="shared" si="77"/>
        <v xml:space="preserve"> </v>
      </c>
      <c r="AS242" s="27">
        <f t="shared" si="78"/>
        <v>0</v>
      </c>
    </row>
    <row r="243" spans="2:49">
      <c r="B243" s="2">
        <v>21</v>
      </c>
      <c r="C243" s="14">
        <f t="shared" si="79"/>
        <v>233</v>
      </c>
      <c r="D243" s="2" t="s">
        <v>229</v>
      </c>
      <c r="K243" s="14" t="str">
        <f>Magnetic!X243</f>
        <v/>
      </c>
      <c r="L243" s="14" t="str">
        <f>IF(ISNA(VLOOKUP(K243,Lookup!$F$7:$G$38,2,0)),"",VLOOKUP(K243,Lookup!$F$7:$G$38,2,0))</f>
        <v/>
      </c>
      <c r="N243" s="14" t="str">
        <f>IF(ISNA(VLOOKUP(M243,Lookup!$B$7:$C$160,2,0)),"",VLOOKUP(M243,Lookup!$B$7:$C$160,2,0))</f>
        <v/>
      </c>
      <c r="O243" s="27" t="str">
        <f t="shared" si="60"/>
        <v/>
      </c>
      <c r="Q243" s="14" t="str">
        <f>IF(ISNA(VLOOKUP(P243,Lookup!$B$7:$C$160,2,0)),"",VLOOKUP(P243,Lookup!$B$7:$C$160,2,0))</f>
        <v/>
      </c>
      <c r="R243" s="27"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t="str">
        <f t="shared" si="75"/>
        <v xml:space="preserve"> </v>
      </c>
      <c r="AQ243" s="27" t="str">
        <f t="shared" si="76"/>
        <v xml:space="preserve"> </v>
      </c>
      <c r="AR243" s="22" t="str">
        <f t="shared" si="77"/>
        <v xml:space="preserve"> </v>
      </c>
      <c r="AS243" s="27">
        <f t="shared" si="78"/>
        <v>0</v>
      </c>
    </row>
    <row r="244" spans="2:49">
      <c r="B244" s="2">
        <v>22</v>
      </c>
      <c r="C244" s="14">
        <f t="shared" si="79"/>
        <v>234</v>
      </c>
      <c r="K244" s="14" t="str">
        <f>Magnetic!X244</f>
        <v/>
      </c>
      <c r="L244" s="14" t="str">
        <f>IF(ISNA(VLOOKUP(K244,Lookup!$F$7:$G$38,2,0)),"",VLOOKUP(K244,Lookup!$F$7:$G$38,2,0))</f>
        <v/>
      </c>
      <c r="N244" s="14" t="str">
        <f>IF(ISNA(VLOOKUP(M244,Lookup!$B$7:$C$160,2,0)),"",VLOOKUP(M244,Lookup!$B$7:$C$160,2,0))</f>
        <v/>
      </c>
      <c r="O244" s="27" t="str">
        <f t="shared" si="60"/>
        <v/>
      </c>
      <c r="Q244" s="14" t="str">
        <f>IF(ISNA(VLOOKUP(P244,Lookup!$B$7:$C$160,2,0)),"",VLOOKUP(P244,Lookup!$B$7:$C$160,2,0))</f>
        <v/>
      </c>
      <c r="R244" s="27"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7" t="str">
        <f t="shared" si="73"/>
        <v xml:space="preserve"> </v>
      </c>
      <c r="AO244" s="27" t="str">
        <f t="shared" si="74"/>
        <v xml:space="preserve"> </v>
      </c>
      <c r="AP244" s="27" t="str">
        <f t="shared" si="75"/>
        <v xml:space="preserve"> </v>
      </c>
      <c r="AQ244" s="27" t="str">
        <f t="shared" si="76"/>
        <v xml:space="preserve"> </v>
      </c>
      <c r="AR244" s="22" t="str">
        <f t="shared" si="77"/>
        <v xml:space="preserve"> </v>
      </c>
      <c r="AS244" s="27">
        <f t="shared" si="78"/>
        <v>0</v>
      </c>
    </row>
    <row r="245" spans="2:49">
      <c r="B245" s="2">
        <v>23</v>
      </c>
      <c r="C245" s="14">
        <f t="shared" si="79"/>
        <v>235</v>
      </c>
      <c r="K245" s="14" t="str">
        <f>Magnetic!X245</f>
        <v/>
      </c>
      <c r="L245" s="14" t="str">
        <f>IF(ISNA(VLOOKUP(K245,Lookup!$F$7:$G$38,2,0)),"",VLOOKUP(K245,Lookup!$F$7:$G$38,2,0))</f>
        <v/>
      </c>
      <c r="N245" s="14" t="str">
        <f>IF(ISNA(VLOOKUP(M245,Lookup!$B$7:$C$160,2,0)),"",VLOOKUP(M245,Lookup!$B$7:$C$160,2,0))</f>
        <v/>
      </c>
      <c r="O245" s="27" t="str">
        <f t="shared" si="60"/>
        <v/>
      </c>
      <c r="Q245" s="14" t="str">
        <f>IF(ISNA(VLOOKUP(P245,Lookup!$B$7:$C$160,2,0)),"",VLOOKUP(P245,Lookup!$B$7:$C$160,2,0))</f>
        <v/>
      </c>
      <c r="R245" s="27"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t="str">
        <f t="shared" si="73"/>
        <v xml:space="preserve"> </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9">
      <c r="B246" s="2">
        <v>24</v>
      </c>
      <c r="C246" s="14">
        <f t="shared" si="79"/>
        <v>236</v>
      </c>
      <c r="K246" s="14" t="str">
        <f>Magnetic!X246</f>
        <v/>
      </c>
      <c r="L246" s="14" t="str">
        <f>IF(ISNA(VLOOKUP(K246,Lookup!$F$7:$G$38,2,0)),"",VLOOKUP(K246,Lookup!$F$7:$G$38,2,0))</f>
        <v/>
      </c>
      <c r="N246" s="14" t="str">
        <f>IF(ISNA(VLOOKUP(M246,Lookup!$B$7:$C$160,2,0)),"",VLOOKUP(M246,Lookup!$B$7:$C$160,2,0))</f>
        <v/>
      </c>
      <c r="O246" s="27" t="str">
        <f t="shared" si="60"/>
        <v/>
      </c>
      <c r="Q246" s="14" t="str">
        <f>IF(ISNA(VLOOKUP(P246,Lookup!$B$7:$C$160,2,0)),"",VLOOKUP(P246,Lookup!$B$7:$C$160,2,0))</f>
        <v/>
      </c>
      <c r="R246" s="27"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t="str">
        <f t="shared" si="73"/>
        <v xml:space="preserve"> </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9">
      <c r="B247" s="2">
        <v>25</v>
      </c>
      <c r="C247" s="14">
        <f t="shared" si="79"/>
        <v>237</v>
      </c>
      <c r="K247" s="14" t="str">
        <f>Magnetic!X247</f>
        <v/>
      </c>
      <c r="L247" s="14" t="str">
        <f>IF(ISNA(VLOOKUP(K247,Lookup!$F$7:$G$38,2,0)),"",VLOOKUP(K247,Lookup!$F$7:$G$38,2,0))</f>
        <v/>
      </c>
      <c r="N247" s="14" t="str">
        <f>IF(ISNA(VLOOKUP(M247,Lookup!$B$7:$C$160,2,0)),"",VLOOKUP(M247,Lookup!$B$7:$C$160,2,0))</f>
        <v/>
      </c>
      <c r="O247" s="27" t="str">
        <f t="shared" si="60"/>
        <v/>
      </c>
      <c r="Q247" s="14" t="str">
        <f>IF(ISNA(VLOOKUP(P247,Lookup!$B$7:$C$160,2,0)),"",VLOOKUP(P247,Lookup!$B$7:$C$160,2,0))</f>
        <v/>
      </c>
      <c r="R247" s="27"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9">
      <c r="B248" s="2">
        <v>26</v>
      </c>
      <c r="C248" s="14">
        <f t="shared" si="79"/>
        <v>238</v>
      </c>
      <c r="K248" s="14" t="str">
        <f>Magnetic!X248</f>
        <v/>
      </c>
      <c r="L248" s="14" t="str">
        <f>IF(ISNA(VLOOKUP(K248,Lookup!$F$7:$G$38,2,0)),"",VLOOKUP(K248,Lookup!$F$7:$G$38,2,0))</f>
        <v/>
      </c>
      <c r="N248" s="14" t="str">
        <f>IF(ISNA(VLOOKUP(M248,Lookup!$B$7:$C$160,2,0)),"",VLOOKUP(M248,Lookup!$B$7:$C$160,2,0))</f>
        <v/>
      </c>
      <c r="O248" s="27" t="str">
        <f t="shared" si="60"/>
        <v/>
      </c>
      <c r="Q248" s="14" t="str">
        <f>IF(ISNA(VLOOKUP(P248,Lookup!$B$7:$C$160,2,0)),"",VLOOKUP(P248,Lookup!$B$7:$C$160,2,0))</f>
        <v/>
      </c>
      <c r="R248" s="27"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t="str">
        <f t="shared" si="75"/>
        <v xml:space="preserve"> </v>
      </c>
      <c r="AQ248" s="27" t="str">
        <f t="shared" si="76"/>
        <v xml:space="preserve"> </v>
      </c>
      <c r="AR248" s="22" t="str">
        <f t="shared" si="77"/>
        <v xml:space="preserve"> </v>
      </c>
      <c r="AS248" s="27">
        <f t="shared" si="78"/>
        <v>0</v>
      </c>
    </row>
    <row r="249" spans="2:49">
      <c r="B249" s="2">
        <v>27</v>
      </c>
      <c r="C249" s="14">
        <f t="shared" si="79"/>
        <v>239</v>
      </c>
      <c r="D249" s="2">
        <v>60</v>
      </c>
      <c r="E249" s="2">
        <v>5</v>
      </c>
      <c r="F249" s="2">
        <v>-99</v>
      </c>
      <c r="G249" s="2">
        <v>-99</v>
      </c>
      <c r="J249" s="2" t="s">
        <v>223</v>
      </c>
      <c r="K249" s="14" t="str">
        <f>Magnetic!X249</f>
        <v>NW</v>
      </c>
      <c r="L249" s="14" t="str">
        <f>IF(ISNA(VLOOKUP(K249,Lookup!$F$7:$G$38,2,0)),"",VLOOKUP(K249,Lookup!$F$7:$G$38,2,0))</f>
        <v>W</v>
      </c>
      <c r="M249" s="2" t="s">
        <v>203</v>
      </c>
      <c r="N249" s="14">
        <f>IF(ISNA(VLOOKUP(M249,Lookup!$B$7:$C$160,2,0)),"",VLOOKUP(M249,Lookup!$B$7:$C$160,2,0))</f>
        <v>1</v>
      </c>
      <c r="O249" s="27">
        <f t="shared" si="60"/>
        <v>1</v>
      </c>
      <c r="P249" s="2" t="s">
        <v>161</v>
      </c>
      <c r="Q249" s="14">
        <f>IF(ISNA(VLOOKUP(P249,Lookup!$B$7:$C$160,2,0)),"",VLOOKUP(P249,Lookup!$B$7:$C$160,2,0))</f>
        <v>8</v>
      </c>
      <c r="R249" s="27">
        <f t="shared" si="61"/>
        <v>8</v>
      </c>
      <c r="S249" s="2" t="s">
        <v>199</v>
      </c>
      <c r="T249" s="2">
        <v>71</v>
      </c>
      <c r="Z249" s="2" t="s">
        <v>170</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f t="shared" si="68"/>
        <v>1</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f t="shared" si="76"/>
        <v>1</v>
      </c>
      <c r="AR249" s="22" t="str">
        <f t="shared" si="77"/>
        <v xml:space="preserve"> </v>
      </c>
      <c r="AS249" s="27">
        <f t="shared" si="78"/>
        <v>0</v>
      </c>
    </row>
    <row r="250" spans="2:49">
      <c r="B250" s="2">
        <v>28</v>
      </c>
      <c r="C250" s="14">
        <f t="shared" si="79"/>
        <v>240</v>
      </c>
      <c r="D250" s="2">
        <v>59</v>
      </c>
      <c r="E250" s="2">
        <v>29</v>
      </c>
      <c r="F250" s="2">
        <v>-99</v>
      </c>
      <c r="G250" s="2">
        <v>-99</v>
      </c>
      <c r="J250" s="2" t="s">
        <v>148</v>
      </c>
      <c r="K250" s="14" t="str">
        <f>Magnetic!X250</f>
        <v>SSE</v>
      </c>
      <c r="L250" s="14" t="str">
        <f>IF(ISNA(VLOOKUP(K250,Lookup!$F$7:$G$38,2,0)),"",VLOOKUP(K250,Lookup!$F$7:$G$38,2,0))</f>
        <v>S</v>
      </c>
      <c r="M250" s="2" t="s">
        <v>164</v>
      </c>
      <c r="N250" s="14">
        <f>IF(ISNA(VLOOKUP(M250,Lookup!$B$7:$C$160,2,0)),"",VLOOKUP(M250,Lookup!$B$7:$C$160,2,0))</f>
        <v>5</v>
      </c>
      <c r="O250" s="27">
        <f t="shared" si="60"/>
        <v>5</v>
      </c>
      <c r="P250" s="2" t="s">
        <v>164</v>
      </c>
      <c r="Q250" s="14">
        <f>IF(ISNA(VLOOKUP(P250,Lookup!$B$7:$C$160,2,0)),"",VLOOKUP(P250,Lookup!$B$7:$C$160,2,0))</f>
        <v>5</v>
      </c>
      <c r="R250" s="27">
        <f t="shared" si="61"/>
        <v>5</v>
      </c>
      <c r="S250" s="2" t="s">
        <v>193</v>
      </c>
      <c r="T250" s="2">
        <v>38</v>
      </c>
      <c r="U250" s="2">
        <v>1</v>
      </c>
      <c r="Z250" s="2">
        <v>-99</v>
      </c>
      <c r="AB250" s="21" t="str">
        <f t="shared" si="62"/>
        <v xml:space="preserve"> </v>
      </c>
      <c r="AC250" s="21" t="str">
        <f t="shared" si="63"/>
        <v xml:space="preserve"> </v>
      </c>
      <c r="AD250" s="21" t="str">
        <f t="shared" si="64"/>
        <v xml:space="preserve"> </v>
      </c>
      <c r="AE250" s="21">
        <f t="shared" si="65"/>
        <v>1</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f t="shared" si="75"/>
        <v>1</v>
      </c>
      <c r="AQ250" s="27" t="str">
        <f t="shared" si="76"/>
        <v xml:space="preserve"> </v>
      </c>
      <c r="AR250" s="22" t="str">
        <f t="shared" si="77"/>
        <v xml:space="preserve"> </v>
      </c>
      <c r="AS250" s="27">
        <f t="shared" si="78"/>
        <v>0</v>
      </c>
    </row>
    <row r="251" spans="2:49">
      <c r="B251" s="2">
        <v>29</v>
      </c>
      <c r="C251" s="14">
        <f t="shared" si="79"/>
        <v>241</v>
      </c>
      <c r="D251" s="2">
        <v>59</v>
      </c>
      <c r="E251" s="2">
        <v>10</v>
      </c>
      <c r="F251" s="2">
        <v>0</v>
      </c>
      <c r="G251" s="2">
        <v>27</v>
      </c>
      <c r="H251" s="2" t="s">
        <v>40</v>
      </c>
      <c r="I251" s="2" t="s">
        <v>213</v>
      </c>
      <c r="J251" s="2" t="s">
        <v>146</v>
      </c>
      <c r="K251" s="14" t="str">
        <f>Magnetic!X251</f>
        <v>Variable</v>
      </c>
      <c r="L251" s="14" t="str">
        <f>IF(ISNA(VLOOKUP(K251,Lookup!$F$7:$G$38,2,0)),"",VLOOKUP(K251,Lookup!$F$7:$G$38,2,0))</f>
        <v/>
      </c>
      <c r="M251" s="2" t="s">
        <v>168</v>
      </c>
      <c r="N251" s="14">
        <f>IF(ISNA(VLOOKUP(M251,Lookup!$B$7:$C$160,2,0)),"",VLOOKUP(M251,Lookup!$B$7:$C$160,2,0))</f>
        <v>2</v>
      </c>
      <c r="O251" s="27">
        <f t="shared" si="60"/>
        <v>2</v>
      </c>
      <c r="P251" s="2" t="s">
        <v>164</v>
      </c>
      <c r="Q251" s="14">
        <f>IF(ISNA(VLOOKUP(P251,Lookup!$B$7:$C$160,2,0)),"",VLOOKUP(P251,Lookup!$B$7:$C$160,2,0))</f>
        <v>5</v>
      </c>
      <c r="R251" s="27">
        <f t="shared" si="61"/>
        <v>5</v>
      </c>
      <c r="S251" s="2" t="s">
        <v>199</v>
      </c>
      <c r="T251" s="2">
        <v>22</v>
      </c>
      <c r="U251" s="2">
        <v>1</v>
      </c>
      <c r="Z251" s="2" t="s">
        <v>225</v>
      </c>
      <c r="AB251" s="21" t="str">
        <f t="shared" si="62"/>
        <v xml:space="preserve"> </v>
      </c>
      <c r="AC251" s="21" t="str">
        <f t="shared" si="63"/>
        <v xml:space="preserve"> </v>
      </c>
      <c r="AD251" s="21" t="str">
        <f t="shared" si="64"/>
        <v xml:space="preserve"> </v>
      </c>
      <c r="AE251" s="21">
        <f t="shared" si="65"/>
        <v>1</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9">
      <c r="B252" s="2">
        <v>30</v>
      </c>
      <c r="C252" s="14">
        <f t="shared" si="79"/>
        <v>242</v>
      </c>
      <c r="D252" s="2">
        <v>59</v>
      </c>
      <c r="E252" s="2">
        <v>43</v>
      </c>
      <c r="F252" s="2">
        <v>1</v>
      </c>
      <c r="G252" s="2">
        <v>25</v>
      </c>
      <c r="H252" s="2" t="s">
        <v>40</v>
      </c>
      <c r="I252" s="2" t="s">
        <v>213</v>
      </c>
      <c r="J252" s="2" t="s">
        <v>146</v>
      </c>
      <c r="K252" s="14" t="str">
        <f>Magnetic!X252</f>
        <v>Variable</v>
      </c>
      <c r="L252" s="14" t="str">
        <f>IF(ISNA(VLOOKUP(K252,Lookup!$F$7:$G$38,2,0)),"",VLOOKUP(K252,Lookup!$F$7:$G$38,2,0))</f>
        <v/>
      </c>
      <c r="M252" s="2" t="s">
        <v>164</v>
      </c>
      <c r="N252" s="14">
        <f>IF(ISNA(VLOOKUP(M252,Lookup!$B$7:$C$160,2,0)),"",VLOOKUP(M252,Lookup!$B$7:$C$160,2,0))</f>
        <v>5</v>
      </c>
      <c r="O252" s="27">
        <f t="shared" si="60"/>
        <v>5</v>
      </c>
      <c r="P252" s="2" t="s">
        <v>164</v>
      </c>
      <c r="Q252" s="14">
        <f>IF(ISNA(VLOOKUP(P252,Lookup!$B$7:$C$160,2,0)),"",VLOOKUP(P252,Lookup!$B$7:$C$160,2,0))</f>
        <v>5</v>
      </c>
      <c r="R252" s="27">
        <f t="shared" si="61"/>
        <v>5</v>
      </c>
      <c r="S252" s="2" t="s">
        <v>196</v>
      </c>
      <c r="T252" s="2">
        <v>47</v>
      </c>
      <c r="U252" s="2">
        <v>1</v>
      </c>
      <c r="Z252" s="2" t="s">
        <v>211</v>
      </c>
      <c r="AB252" s="21" t="str">
        <f t="shared" si="62"/>
        <v xml:space="preserve"> </v>
      </c>
      <c r="AC252" s="21" t="str">
        <f t="shared" si="63"/>
        <v xml:space="preserve"> </v>
      </c>
      <c r="AD252" s="21" t="str">
        <f t="shared" si="64"/>
        <v xml:space="preserve"> </v>
      </c>
      <c r="AE252" s="21">
        <f t="shared" si="65"/>
        <v>1</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9">
      <c r="B253" s="2">
        <v>31</v>
      </c>
      <c r="C253" s="14">
        <f t="shared" si="79"/>
        <v>243</v>
      </c>
      <c r="D253" s="2">
        <v>59</v>
      </c>
      <c r="E253" s="2">
        <v>7</v>
      </c>
      <c r="F253" s="2">
        <v>5</v>
      </c>
      <c r="G253" s="2">
        <v>18</v>
      </c>
      <c r="H253" s="2" t="s">
        <v>40</v>
      </c>
      <c r="I253" s="2" t="s">
        <v>213</v>
      </c>
      <c r="J253" s="2" t="s">
        <v>154</v>
      </c>
      <c r="K253" s="14" t="str">
        <f>Magnetic!X253</f>
        <v>NbW</v>
      </c>
      <c r="L253" s="14" t="str">
        <f>IF(ISNA(VLOOKUP(K253,Lookup!$F$7:$G$38,2,0)),"",VLOOKUP(K253,Lookup!$F$7:$G$38,2,0))</f>
        <v>N</v>
      </c>
      <c r="M253" s="2" t="s">
        <v>163</v>
      </c>
      <c r="N253" s="14">
        <f>IF(ISNA(VLOOKUP(M253,Lookup!$B$7:$C$160,2,0)),"",VLOOKUP(M253,Lookup!$B$7:$C$160,2,0))</f>
        <v>9</v>
      </c>
      <c r="O253" s="27">
        <f t="shared" si="60"/>
        <v>9</v>
      </c>
      <c r="P253" s="2" t="s">
        <v>163</v>
      </c>
      <c r="Q253" s="14">
        <f>IF(ISNA(VLOOKUP(P253,Lookup!$B$7:$C$160,2,0)),"",VLOOKUP(P253,Lookup!$B$7:$C$160,2,0))</f>
        <v>9</v>
      </c>
      <c r="R253" s="27">
        <f t="shared" si="61"/>
        <v>9</v>
      </c>
      <c r="S253" s="2" t="s">
        <v>197</v>
      </c>
      <c r="T253" s="2">
        <v>120</v>
      </c>
      <c r="U253" s="2">
        <v>1</v>
      </c>
      <c r="Z253" s="2" t="s">
        <v>211</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f t="shared" si="69"/>
        <v>1</v>
      </c>
      <c r="AJ253" s="21" t="str">
        <f t="shared" si="70"/>
        <v xml:space="preserve"> </v>
      </c>
      <c r="AK253" s="21" t="str">
        <f t="shared" si="71"/>
        <v xml:space="preserve"> </v>
      </c>
      <c r="AL253" s="21" t="str">
        <f t="shared" si="72"/>
        <v xml:space="preserve"> </v>
      </c>
      <c r="AN253" s="27">
        <f t="shared" si="73"/>
        <v>1</v>
      </c>
      <c r="AO253" s="27" t="str">
        <f t="shared" si="74"/>
        <v xml:space="preserve"> </v>
      </c>
      <c r="AP253" s="27" t="str">
        <f t="shared" si="75"/>
        <v xml:space="preserve"> </v>
      </c>
      <c r="AQ253" s="27" t="str">
        <f t="shared" si="76"/>
        <v xml:space="preserve"> </v>
      </c>
      <c r="AR253" s="22" t="str">
        <f t="shared" si="77"/>
        <v xml:space="preserve"> </v>
      </c>
      <c r="AS253" s="27">
        <f t="shared" si="78"/>
        <v>1</v>
      </c>
    </row>
    <row r="254" spans="2:49">
      <c r="B254" s="20">
        <v>37135</v>
      </c>
      <c r="C254" s="14">
        <f t="shared" si="79"/>
        <v>244</v>
      </c>
      <c r="D254" s="2">
        <v>60</v>
      </c>
      <c r="E254" s="2">
        <v>30</v>
      </c>
      <c r="F254" s="2">
        <v>9</v>
      </c>
      <c r="G254" s="2">
        <v>3</v>
      </c>
      <c r="H254" s="2" t="s">
        <v>40</v>
      </c>
      <c r="I254" s="2" t="s">
        <v>213</v>
      </c>
      <c r="J254" s="2" t="s">
        <v>214</v>
      </c>
      <c r="K254" s="14" t="str">
        <f>Magnetic!X254</f>
        <v>NWbN</v>
      </c>
      <c r="L254" s="14" t="str">
        <f>IF(ISNA(VLOOKUP(K254,Lookup!$F$7:$G$38,2,0)),"",VLOOKUP(K254,Lookup!$F$7:$G$38,2,0))</f>
        <v>N</v>
      </c>
      <c r="M254" s="2" t="s">
        <v>162</v>
      </c>
      <c r="N254" s="14">
        <f>IF(ISNA(VLOOKUP(M254,Lookup!$B$7:$C$160,2,0)),"",VLOOKUP(M254,Lookup!$B$7:$C$160,2,0))</f>
        <v>7</v>
      </c>
      <c r="O254" s="27">
        <f t="shared" si="60"/>
        <v>7</v>
      </c>
      <c r="P254" s="2" t="s">
        <v>163</v>
      </c>
      <c r="Q254" s="14">
        <f>IF(ISNA(VLOOKUP(P254,Lookup!$B$7:$C$160,2,0)),"",VLOOKUP(P254,Lookup!$B$7:$C$160,2,0))</f>
        <v>9</v>
      </c>
      <c r="R254" s="27">
        <f t="shared" si="61"/>
        <v>9</v>
      </c>
      <c r="S254" s="2" t="s">
        <v>197</v>
      </c>
      <c r="T254" s="2">
        <v>146</v>
      </c>
      <c r="V254" s="2">
        <v>1</v>
      </c>
      <c r="Z254" s="2" t="s">
        <v>170</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f t="shared" si="69"/>
        <v>1</v>
      </c>
      <c r="AJ254" s="21" t="str">
        <f t="shared" si="70"/>
        <v xml:space="preserve"> </v>
      </c>
      <c r="AK254" s="21" t="str">
        <f t="shared" si="71"/>
        <v xml:space="preserve"> </v>
      </c>
      <c r="AL254" s="21" t="str">
        <f t="shared" si="72"/>
        <v xml:space="preserve"> </v>
      </c>
      <c r="AN254" s="27">
        <f t="shared" si="73"/>
        <v>1</v>
      </c>
      <c r="AO254" s="27" t="str">
        <f t="shared" si="74"/>
        <v xml:space="preserve"> </v>
      </c>
      <c r="AP254" s="27" t="str">
        <f t="shared" si="75"/>
        <v xml:space="preserve"> </v>
      </c>
      <c r="AQ254" s="27" t="str">
        <f t="shared" si="76"/>
        <v xml:space="preserve"> </v>
      </c>
      <c r="AR254" s="22" t="str">
        <f t="shared" si="77"/>
        <v xml:space="preserve"> </v>
      </c>
      <c r="AS254" s="27">
        <f t="shared" si="78"/>
        <v>1</v>
      </c>
    </row>
    <row r="255" spans="2:49">
      <c r="B255" s="2">
        <v>2</v>
      </c>
      <c r="C255" s="14">
        <f t="shared" si="79"/>
        <v>245</v>
      </c>
      <c r="D255" s="2">
        <v>62</v>
      </c>
      <c r="E255" s="2">
        <v>26</v>
      </c>
      <c r="F255" s="2">
        <v>13</v>
      </c>
      <c r="G255" s="2">
        <v>12</v>
      </c>
      <c r="H255" s="2" t="s">
        <v>40</v>
      </c>
      <c r="I255" s="2" t="s">
        <v>213</v>
      </c>
      <c r="J255" s="2" t="s">
        <v>215</v>
      </c>
      <c r="K255" s="14" t="str">
        <f>Magnetic!X255</f>
        <v>N</v>
      </c>
      <c r="L255" s="14" t="str">
        <f>IF(ISNA(VLOOKUP(K255,Lookup!$F$7:$G$38,2,0)),"",VLOOKUP(K255,Lookup!$F$7:$G$38,2,0))</f>
        <v>N</v>
      </c>
      <c r="M255" s="2" t="s">
        <v>162</v>
      </c>
      <c r="N255" s="14">
        <f>IF(ISNA(VLOOKUP(M255,Lookup!$B$7:$C$160,2,0)),"",VLOOKUP(M255,Lookup!$B$7:$C$160,2,0))</f>
        <v>7</v>
      </c>
      <c r="O255" s="27">
        <f t="shared" si="60"/>
        <v>7</v>
      </c>
      <c r="P255" s="2" t="s">
        <v>162</v>
      </c>
      <c r="Q255" s="14">
        <f>IF(ISNA(VLOOKUP(P255,Lookup!$B$7:$C$160,2,0)),"",VLOOKUP(P255,Lookup!$B$7:$C$160,2,0))</f>
        <v>7</v>
      </c>
      <c r="R255" s="27">
        <f t="shared" si="61"/>
        <v>7</v>
      </c>
      <c r="S255" s="2" t="s">
        <v>197</v>
      </c>
      <c r="T255" s="2">
        <v>170</v>
      </c>
      <c r="V255" s="2">
        <v>1</v>
      </c>
      <c r="Z255" s="2" t="s">
        <v>179</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f t="shared" si="67"/>
        <v>1</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f t="shared" si="73"/>
        <v>1</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9">
      <c r="B256" s="2">
        <v>3</v>
      </c>
      <c r="C256" s="14">
        <f t="shared" si="79"/>
        <v>246</v>
      </c>
      <c r="D256" s="2">
        <v>63</v>
      </c>
      <c r="E256" s="2">
        <v>13</v>
      </c>
      <c r="F256" s="2">
        <v>1</v>
      </c>
      <c r="G256" s="2">
        <v>44</v>
      </c>
      <c r="H256" s="2" t="s">
        <v>40</v>
      </c>
      <c r="I256" s="2" t="s">
        <v>216</v>
      </c>
      <c r="J256" s="2" t="s">
        <v>152</v>
      </c>
      <c r="K256" s="14" t="str">
        <f>Magnetic!X256</f>
        <v>NWbN</v>
      </c>
      <c r="L256" s="14" t="str">
        <f>IF(ISNA(VLOOKUP(K256,Lookup!$F$7:$G$38,2,0)),"",VLOOKUP(K256,Lookup!$F$7:$G$38,2,0))</f>
        <v>N</v>
      </c>
      <c r="M256" s="2" t="s">
        <v>164</v>
      </c>
      <c r="N256" s="14">
        <f>IF(ISNA(VLOOKUP(M256,Lookup!$B$7:$C$160,2,0)),"",VLOOKUP(M256,Lookup!$B$7:$C$160,2,0))</f>
        <v>5</v>
      </c>
      <c r="O256" s="27">
        <f t="shared" si="60"/>
        <v>5</v>
      </c>
      <c r="P256" s="2" t="s">
        <v>217</v>
      </c>
      <c r="Q256" s="14">
        <f>IF(ISNA(VLOOKUP(P256,Lookup!$B$7:$C$160,2,0)),"",VLOOKUP(P256,Lookup!$B$7:$C$160,2,0))</f>
        <v>6</v>
      </c>
      <c r="R256" s="27">
        <f t="shared" si="61"/>
        <v>6</v>
      </c>
      <c r="S256" s="2" t="s">
        <v>193</v>
      </c>
      <c r="T256" s="2">
        <v>54</v>
      </c>
      <c r="U256" s="2">
        <v>1</v>
      </c>
      <c r="Z256" s="2" t="s">
        <v>188</v>
      </c>
      <c r="AB256" s="21" t="str">
        <f t="shared" si="62"/>
        <v xml:space="preserve"> </v>
      </c>
      <c r="AC256" s="21" t="str">
        <f t="shared" si="63"/>
        <v xml:space="preserve"> </v>
      </c>
      <c r="AD256" s="21" t="str">
        <f t="shared" si="64"/>
        <v xml:space="preserve"> </v>
      </c>
      <c r="AE256" s="21" t="str">
        <f t="shared" si="65"/>
        <v xml:space="preserve"> </v>
      </c>
      <c r="AF256" s="21">
        <f t="shared" si="66"/>
        <v>1</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f t="shared" si="73"/>
        <v>1</v>
      </c>
      <c r="AO256" s="27" t="str">
        <f t="shared" si="74"/>
        <v xml:space="preserve"> </v>
      </c>
      <c r="AP256" s="27" t="str">
        <f t="shared" si="75"/>
        <v xml:space="preserve"> </v>
      </c>
      <c r="AQ256" s="27" t="str">
        <f t="shared" si="76"/>
        <v xml:space="preserve"> </v>
      </c>
      <c r="AR256" s="22" t="str">
        <f t="shared" si="77"/>
        <v xml:space="preserve"> </v>
      </c>
      <c r="AS256" s="27">
        <f t="shared" si="78"/>
        <v>0</v>
      </c>
    </row>
    <row r="257" spans="2:45">
      <c r="B257" s="2">
        <v>4</v>
      </c>
      <c r="C257" s="14">
        <f t="shared" si="79"/>
        <v>247</v>
      </c>
      <c r="D257" s="2">
        <v>62</v>
      </c>
      <c r="E257" s="2">
        <v>26</v>
      </c>
      <c r="F257" s="2">
        <v>6</v>
      </c>
      <c r="G257" s="2">
        <v>44</v>
      </c>
      <c r="H257" s="2" t="s">
        <v>40</v>
      </c>
      <c r="I257" s="2" t="s">
        <v>216</v>
      </c>
      <c r="J257" s="2" t="s">
        <v>146</v>
      </c>
      <c r="K257" s="14" t="str">
        <f>Magnetic!X257</f>
        <v>Variable</v>
      </c>
      <c r="L257" s="14" t="str">
        <f>IF(ISNA(VLOOKUP(K257,Lookup!$F$7:$G$38,2,0)),"",VLOOKUP(K257,Lookup!$F$7:$G$38,2,0))</f>
        <v/>
      </c>
      <c r="M257" s="2" t="s">
        <v>168</v>
      </c>
      <c r="N257" s="14">
        <f>IF(ISNA(VLOOKUP(M257,Lookup!$B$7:$C$160,2,0)),"",VLOOKUP(M257,Lookup!$B$7:$C$160,2,0))</f>
        <v>2</v>
      </c>
      <c r="O257" s="27">
        <f t="shared" si="60"/>
        <v>2</v>
      </c>
      <c r="P257" s="2" t="s">
        <v>217</v>
      </c>
      <c r="Q257" s="14">
        <f>IF(ISNA(VLOOKUP(P257,Lookup!$B$7:$C$160,2,0)),"",VLOOKUP(P257,Lookup!$B$7:$C$160,2,0))</f>
        <v>6</v>
      </c>
      <c r="R257" s="27">
        <f t="shared" si="61"/>
        <v>6</v>
      </c>
      <c r="S257" s="2" t="s">
        <v>193</v>
      </c>
      <c r="T257" s="2">
        <v>142</v>
      </c>
      <c r="Z257" s="2" t="s">
        <v>188</v>
      </c>
      <c r="AB257" s="21" t="str">
        <f t="shared" si="62"/>
        <v xml:space="preserve"> </v>
      </c>
      <c r="AC257" s="21" t="str">
        <f t="shared" si="63"/>
        <v xml:space="preserve"> </v>
      </c>
      <c r="AD257" s="21" t="str">
        <f t="shared" si="64"/>
        <v xml:space="preserve"> </v>
      </c>
      <c r="AE257" s="21" t="str">
        <f t="shared" si="65"/>
        <v xml:space="preserve"> </v>
      </c>
      <c r="AF257" s="21">
        <f t="shared" si="66"/>
        <v>1</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t="str">
        <f t="shared" si="76"/>
        <v xml:space="preserve"> </v>
      </c>
      <c r="AR257" s="22" t="str">
        <f t="shared" si="77"/>
        <v xml:space="preserve"> </v>
      </c>
      <c r="AS257" s="27">
        <f t="shared" si="78"/>
        <v>0</v>
      </c>
    </row>
    <row r="258" spans="2:45">
      <c r="B258" s="2">
        <v>5</v>
      </c>
      <c r="C258" s="14">
        <f t="shared" si="79"/>
        <v>248</v>
      </c>
      <c r="D258" s="2">
        <v>62</v>
      </c>
      <c r="E258" s="2">
        <v>10</v>
      </c>
      <c r="F258" s="2">
        <v>8</v>
      </c>
      <c r="G258" s="2">
        <v>4</v>
      </c>
      <c r="H258" s="2" t="s">
        <v>40</v>
      </c>
      <c r="I258" s="2" t="s">
        <v>216</v>
      </c>
      <c r="J258" s="2" t="s">
        <v>154</v>
      </c>
      <c r="K258" s="14" t="str">
        <f>Magnetic!X258</f>
        <v>NNE</v>
      </c>
      <c r="L258" s="14" t="str">
        <f>IF(ISNA(VLOOKUP(K258,Lookup!$F$7:$G$38,2,0)),"",VLOOKUP(K258,Lookup!$F$7:$G$38,2,0))</f>
        <v>N</v>
      </c>
      <c r="M258" s="2" t="s">
        <v>218</v>
      </c>
      <c r="N258" s="14">
        <f>IF(ISNA(VLOOKUP(M258,Lookup!$B$7:$C$160,2,0)),"",VLOOKUP(M258,Lookup!$B$7:$C$160,2,0))</f>
        <v>5</v>
      </c>
      <c r="O258" s="27">
        <f t="shared" si="60"/>
        <v>5</v>
      </c>
      <c r="P258" s="2" t="s">
        <v>168</v>
      </c>
      <c r="Q258" s="14">
        <f>IF(ISNA(VLOOKUP(P258,Lookup!$B$7:$C$160,2,0)),"",VLOOKUP(P258,Lookup!$B$7:$C$160,2,0))</f>
        <v>2</v>
      </c>
      <c r="R258" s="27">
        <f t="shared" si="61"/>
        <v>2</v>
      </c>
      <c r="S258" s="2" t="s">
        <v>196</v>
      </c>
      <c r="T258" s="2">
        <v>40</v>
      </c>
      <c r="V258" s="2">
        <v>1</v>
      </c>
      <c r="Z258" s="2" t="s">
        <v>188</v>
      </c>
      <c r="AB258" s="21" t="str">
        <f t="shared" si="62"/>
        <v xml:space="preserve"> </v>
      </c>
      <c r="AC258" s="21">
        <f t="shared" si="63"/>
        <v>1</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f t="shared" si="73"/>
        <v>1</v>
      </c>
      <c r="AO258" s="27" t="str">
        <f t="shared" si="74"/>
        <v xml:space="preserve"> </v>
      </c>
      <c r="AP258" s="27" t="str">
        <f t="shared" si="75"/>
        <v xml:space="preserve"> </v>
      </c>
      <c r="AQ258" s="27" t="str">
        <f t="shared" si="76"/>
        <v xml:space="preserve"> </v>
      </c>
      <c r="AR258" s="22" t="str">
        <f t="shared" si="77"/>
        <v xml:space="preserve"> </v>
      </c>
      <c r="AS258" s="27">
        <f t="shared" si="78"/>
        <v>0</v>
      </c>
    </row>
    <row r="259" spans="2:45">
      <c r="B259" s="2">
        <v>6</v>
      </c>
      <c r="C259" s="14">
        <f t="shared" si="79"/>
        <v>249</v>
      </c>
      <c r="D259" s="2">
        <v>61</v>
      </c>
      <c r="E259" s="2">
        <v>46</v>
      </c>
      <c r="F259" s="2">
        <v>10</v>
      </c>
      <c r="G259" s="2">
        <v>2</v>
      </c>
      <c r="H259" s="2" t="s">
        <v>40</v>
      </c>
      <c r="I259" s="2" t="s">
        <v>216</v>
      </c>
      <c r="J259" s="2" t="s">
        <v>219</v>
      </c>
      <c r="K259" s="14" t="str">
        <f>Magnetic!X259</f>
        <v>WNW</v>
      </c>
      <c r="L259" s="14" t="str">
        <f>IF(ISNA(VLOOKUP(K259,Lookup!$F$7:$G$38,2,0)),"",VLOOKUP(K259,Lookup!$F$7:$G$38,2,0))</f>
        <v>W</v>
      </c>
      <c r="M259" s="2" t="s">
        <v>168</v>
      </c>
      <c r="N259" s="14">
        <f>IF(ISNA(VLOOKUP(M259,Lookup!$B$7:$C$160,2,0)),"",VLOOKUP(M259,Lookup!$B$7:$C$160,2,0))</f>
        <v>2</v>
      </c>
      <c r="O259" s="27">
        <f t="shared" si="60"/>
        <v>2</v>
      </c>
      <c r="P259" s="2" t="s">
        <v>168</v>
      </c>
      <c r="Q259" s="14">
        <f>IF(ISNA(VLOOKUP(P259,Lookup!$B$7:$C$160,2,0)),"",VLOOKUP(P259,Lookup!$B$7:$C$160,2,0))</f>
        <v>2</v>
      </c>
      <c r="R259" s="27">
        <f t="shared" si="61"/>
        <v>2</v>
      </c>
      <c r="S259" s="2" t="s">
        <v>193</v>
      </c>
      <c r="T259" s="2">
        <v>73</v>
      </c>
      <c r="U259" s="2">
        <v>1</v>
      </c>
      <c r="Z259" s="2" t="s">
        <v>188</v>
      </c>
      <c r="AB259" s="21" t="str">
        <f t="shared" si="62"/>
        <v xml:space="preserve"> </v>
      </c>
      <c r="AC259" s="21">
        <f t="shared" si="63"/>
        <v>1</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t="str">
        <f t="shared" si="75"/>
        <v xml:space="preserve"> </v>
      </c>
      <c r="AQ259" s="27">
        <f t="shared" si="76"/>
        <v>1</v>
      </c>
      <c r="AR259" s="22" t="str">
        <f t="shared" si="77"/>
        <v xml:space="preserve"> </v>
      </c>
      <c r="AS259" s="27">
        <f t="shared" si="78"/>
        <v>0</v>
      </c>
    </row>
    <row r="260" spans="2:45">
      <c r="B260" s="2">
        <v>7</v>
      </c>
      <c r="C260" s="14">
        <f t="shared" si="79"/>
        <v>250</v>
      </c>
      <c r="D260" s="18">
        <v>61</v>
      </c>
      <c r="E260" s="18">
        <v>13</v>
      </c>
      <c r="F260" s="18">
        <v>1</v>
      </c>
      <c r="G260" s="18">
        <v>25</v>
      </c>
      <c r="H260" s="18" t="s">
        <v>40</v>
      </c>
      <c r="I260" s="2" t="s">
        <v>220</v>
      </c>
      <c r="J260" s="18" t="s">
        <v>146</v>
      </c>
      <c r="K260" s="14" t="str">
        <f>Magnetic!X260</f>
        <v>Variable</v>
      </c>
      <c r="L260" s="14" t="str">
        <f>IF(ISNA(VLOOKUP(K260,Lookup!$F$7:$G$38,2,0)),"",VLOOKUP(K260,Lookup!$F$7:$G$38,2,0))</f>
        <v/>
      </c>
      <c r="M260" s="2" t="s">
        <v>195</v>
      </c>
      <c r="N260" s="14">
        <f>IF(ISNA(VLOOKUP(M260,Lookup!$B$7:$C$160,2,0)),"",VLOOKUP(M260,Lookup!$B$7:$C$160,2,0))</f>
        <v>2</v>
      </c>
      <c r="O260" s="27">
        <f t="shared" si="60"/>
        <v>2</v>
      </c>
      <c r="P260" s="18" t="s">
        <v>161</v>
      </c>
      <c r="Q260" s="14">
        <f>IF(ISNA(VLOOKUP(P260,Lookup!$B$7:$C$160,2,0)),"",VLOOKUP(P260,Lookup!$B$7:$C$160,2,0))</f>
        <v>8</v>
      </c>
      <c r="R260" s="27">
        <f t="shared" si="61"/>
        <v>8</v>
      </c>
      <c r="S260" s="2" t="s">
        <v>193</v>
      </c>
      <c r="T260" s="2">
        <v>48</v>
      </c>
      <c r="U260" s="18"/>
      <c r="V260" s="18"/>
      <c r="W260" s="18"/>
      <c r="Z260" s="18" t="s">
        <v>188</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f t="shared" si="68"/>
        <v>1</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t="str">
        <f t="shared" si="75"/>
        <v xml:space="preserve"> </v>
      </c>
      <c r="AQ260" s="27" t="str">
        <f t="shared" si="76"/>
        <v xml:space="preserve"> </v>
      </c>
      <c r="AR260" s="22" t="str">
        <f t="shared" si="77"/>
        <v xml:space="preserve"> </v>
      </c>
      <c r="AS260" s="27">
        <f t="shared" si="78"/>
        <v>0</v>
      </c>
    </row>
    <row r="261" spans="2:45" ht="28">
      <c r="B261" s="2">
        <v>8</v>
      </c>
      <c r="C261" s="14">
        <f t="shared" si="79"/>
        <v>251</v>
      </c>
      <c r="D261" s="18">
        <v>61</v>
      </c>
      <c r="E261" s="18">
        <v>8</v>
      </c>
      <c r="F261" s="18">
        <v>3</v>
      </c>
      <c r="G261" s="18">
        <v>33</v>
      </c>
      <c r="H261" s="18" t="s">
        <v>40</v>
      </c>
      <c r="I261" s="2" t="s">
        <v>220</v>
      </c>
      <c r="J261" s="18" t="s">
        <v>41</v>
      </c>
      <c r="K261" s="14" t="str">
        <f>Magnetic!X261</f>
        <v>SWbS</v>
      </c>
      <c r="L261" s="14" t="str">
        <f>IF(ISNA(VLOOKUP(K261,Lookup!$F$7:$G$38,2,0)),"",VLOOKUP(K261,Lookup!$F$7:$G$38,2,0))</f>
        <v>S</v>
      </c>
      <c r="M261" s="2" t="s">
        <v>164</v>
      </c>
      <c r="N261" s="14">
        <f>IF(ISNA(VLOOKUP(M261,Lookup!$B$7:$C$160,2,0)),"",VLOOKUP(M261,Lookup!$B$7:$C$160,2,0))</f>
        <v>5</v>
      </c>
      <c r="O261" s="27">
        <f t="shared" si="60"/>
        <v>5</v>
      </c>
      <c r="P261" s="18" t="s">
        <v>164</v>
      </c>
      <c r="Q261" s="14">
        <f>IF(ISNA(VLOOKUP(P261,Lookup!$B$7:$C$160,2,0)),"",VLOOKUP(P261,Lookup!$B$7:$C$160,2,0))</f>
        <v>5</v>
      </c>
      <c r="R261" s="27">
        <f t="shared" si="61"/>
        <v>5</v>
      </c>
      <c r="S261" s="2" t="s">
        <v>222</v>
      </c>
      <c r="T261" s="2">
        <v>62</v>
      </c>
      <c r="U261" s="18"/>
      <c r="V261" s="18"/>
      <c r="W261" s="18"/>
      <c r="Z261" s="18" t="s">
        <v>190</v>
      </c>
      <c r="AB261" s="21" t="str">
        <f t="shared" si="62"/>
        <v xml:space="preserve"> </v>
      </c>
      <c r="AC261" s="21" t="str">
        <f t="shared" si="63"/>
        <v xml:space="preserve"> </v>
      </c>
      <c r="AD261" s="21" t="str">
        <f t="shared" si="64"/>
        <v xml:space="preserve"> </v>
      </c>
      <c r="AE261" s="21">
        <f t="shared" si="65"/>
        <v>1</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f t="shared" si="75"/>
        <v>1</v>
      </c>
      <c r="AQ261" s="27" t="str">
        <f t="shared" si="76"/>
        <v xml:space="preserve"> </v>
      </c>
      <c r="AR261" s="22" t="str">
        <f t="shared" si="77"/>
        <v xml:space="preserve"> </v>
      </c>
      <c r="AS261" s="27">
        <f t="shared" si="78"/>
        <v>0</v>
      </c>
    </row>
    <row r="262" spans="2:45" ht="28">
      <c r="B262" s="2">
        <v>9</v>
      </c>
      <c r="C262" s="14">
        <f t="shared" si="79"/>
        <v>252</v>
      </c>
      <c r="D262" s="18">
        <v>60</v>
      </c>
      <c r="E262" s="18">
        <v>51</v>
      </c>
      <c r="F262" s="18">
        <v>6</v>
      </c>
      <c r="G262" s="18">
        <v>1</v>
      </c>
      <c r="H262" s="18" t="s">
        <v>40</v>
      </c>
      <c r="I262" s="2" t="s">
        <v>220</v>
      </c>
      <c r="J262" s="18" t="s">
        <v>154</v>
      </c>
      <c r="K262" s="14" t="str">
        <f>Magnetic!X262</f>
        <v>NbE</v>
      </c>
      <c r="L262" s="14" t="str">
        <f>IF(ISNA(VLOOKUP(K262,Lookup!$F$7:$G$38,2,0)),"",VLOOKUP(K262,Lookup!$F$7:$G$38,2,0))</f>
        <v>N</v>
      </c>
      <c r="M262" s="2" t="s">
        <v>164</v>
      </c>
      <c r="N262" s="14">
        <f>IF(ISNA(VLOOKUP(M262,Lookup!$B$7:$C$160,2,0)),"",VLOOKUP(M262,Lookup!$B$7:$C$160,2,0))</f>
        <v>5</v>
      </c>
      <c r="O262" s="27">
        <f t="shared" si="60"/>
        <v>5</v>
      </c>
      <c r="P262" s="18" t="s">
        <v>164</v>
      </c>
      <c r="Q262" s="14">
        <f>IF(ISNA(VLOOKUP(P262,Lookup!$B$7:$C$160,2,0)),"",VLOOKUP(P262,Lookup!$B$7:$C$160,2,0))</f>
        <v>5</v>
      </c>
      <c r="R262" s="27">
        <f t="shared" si="61"/>
        <v>5</v>
      </c>
      <c r="S262" s="2" t="s">
        <v>193</v>
      </c>
      <c r="T262" s="2">
        <v>74</v>
      </c>
      <c r="U262" s="18"/>
      <c r="V262" s="18"/>
      <c r="W262" s="18"/>
      <c r="Z262" s="18" t="s">
        <v>187</v>
      </c>
      <c r="AB262" s="21" t="str">
        <f t="shared" si="62"/>
        <v xml:space="preserve"> </v>
      </c>
      <c r="AC262" s="21" t="str">
        <f t="shared" si="63"/>
        <v xml:space="preserve"> </v>
      </c>
      <c r="AD262" s="21" t="str">
        <f t="shared" si="64"/>
        <v xml:space="preserve"> </v>
      </c>
      <c r="AE262" s="21">
        <f t="shared" si="65"/>
        <v>1</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7">
        <f t="shared" si="73"/>
        <v>1</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5">
      <c r="B263" s="2">
        <v>10</v>
      </c>
      <c r="C263" s="14">
        <f t="shared" si="79"/>
        <v>253</v>
      </c>
      <c r="D263" s="18">
        <v>59</v>
      </c>
      <c r="E263" s="18">
        <v>37</v>
      </c>
      <c r="F263" s="18">
        <v>10</v>
      </c>
      <c r="G263" s="18">
        <v>5</v>
      </c>
      <c r="H263" s="18" t="s">
        <v>40</v>
      </c>
      <c r="I263" s="2" t="s">
        <v>220</v>
      </c>
      <c r="J263" s="18" t="s">
        <v>144</v>
      </c>
      <c r="K263" s="14" t="str">
        <f>Magnetic!X263</f>
        <v>EbN</v>
      </c>
      <c r="L263" s="14" t="str">
        <f>IF(ISNA(VLOOKUP(K263,Lookup!$F$7:$G$38,2,0)),"",VLOOKUP(K263,Lookup!$F$7:$G$38,2,0))</f>
        <v>E</v>
      </c>
      <c r="M263" s="2" t="s">
        <v>161</v>
      </c>
      <c r="N263" s="14">
        <f>IF(ISNA(VLOOKUP(M263,Lookup!$B$7:$C$160,2,0)),"",VLOOKUP(M263,Lookup!$B$7:$C$160,2,0))</f>
        <v>8</v>
      </c>
      <c r="O263" s="27">
        <f t="shared" si="60"/>
        <v>8</v>
      </c>
      <c r="P263" s="18" t="s">
        <v>161</v>
      </c>
      <c r="Q263" s="14">
        <f>IF(ISNA(VLOOKUP(P263,Lookup!$B$7:$C$160,2,0)),"",VLOOKUP(P263,Lookup!$B$7:$C$160,2,0))</f>
        <v>8</v>
      </c>
      <c r="R263" s="27">
        <f t="shared" si="61"/>
        <v>8</v>
      </c>
      <c r="S263" s="2" t="s">
        <v>193</v>
      </c>
      <c r="T263" s="2">
        <v>158</v>
      </c>
      <c r="U263" s="18">
        <v>1</v>
      </c>
      <c r="V263" s="18"/>
      <c r="W263" s="18"/>
      <c r="Z263" s="18" t="s">
        <v>186</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f t="shared" si="68"/>
        <v>1</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f t="shared" si="74"/>
        <v>1</v>
      </c>
      <c r="AP263" s="27" t="str">
        <f t="shared" si="75"/>
        <v xml:space="preserve"> </v>
      </c>
      <c r="AQ263" s="27" t="str">
        <f t="shared" si="76"/>
        <v xml:space="preserve"> </v>
      </c>
      <c r="AR263" s="22" t="str">
        <f t="shared" si="77"/>
        <v xml:space="preserve"> </v>
      </c>
      <c r="AS263" s="27">
        <f t="shared" si="78"/>
        <v>0</v>
      </c>
    </row>
    <row r="264" spans="2:45">
      <c r="B264" s="2">
        <v>11</v>
      </c>
      <c r="C264" s="14">
        <f t="shared" si="79"/>
        <v>254</v>
      </c>
      <c r="D264" s="18">
        <v>58</v>
      </c>
      <c r="E264" s="18">
        <v>25</v>
      </c>
      <c r="F264" s="18">
        <v>13</v>
      </c>
      <c r="G264" s="18">
        <v>55</v>
      </c>
      <c r="H264" s="18" t="s">
        <v>40</v>
      </c>
      <c r="I264" s="2" t="s">
        <v>220</v>
      </c>
      <c r="J264" s="18" t="s">
        <v>149</v>
      </c>
      <c r="K264" s="14" t="str">
        <f>Magnetic!X264</f>
        <v>SEbS</v>
      </c>
      <c r="L264" s="14" t="str">
        <f>IF(ISNA(VLOOKUP(K264,Lookup!$F$7:$G$38,2,0)),"",VLOOKUP(K264,Lookup!$F$7:$G$38,2,0))</f>
        <v>S</v>
      </c>
      <c r="M264" s="2" t="s">
        <v>195</v>
      </c>
      <c r="N264" s="14">
        <f>IF(ISNA(VLOOKUP(M264,Lookup!$B$7:$C$160,2,0)),"",VLOOKUP(M264,Lookup!$B$7:$C$160,2,0))</f>
        <v>2</v>
      </c>
      <c r="O264" s="27">
        <f t="shared" si="60"/>
        <v>2</v>
      </c>
      <c r="P264" s="18" t="s">
        <v>161</v>
      </c>
      <c r="Q264" s="14">
        <f>IF(ISNA(VLOOKUP(P264,Lookup!$B$7:$C$160,2,0)),"",VLOOKUP(P264,Lookup!$B$7:$C$160,2,0))</f>
        <v>8</v>
      </c>
      <c r="R264" s="27">
        <f t="shared" si="61"/>
        <v>8</v>
      </c>
      <c r="S264" s="2" t="s">
        <v>199</v>
      </c>
      <c r="T264" s="2">
        <v>127</v>
      </c>
      <c r="U264" s="18">
        <v>1</v>
      </c>
      <c r="V264" s="18"/>
      <c r="W264" s="18">
        <v>1</v>
      </c>
      <c r="Z264" s="18" t="s">
        <v>185</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f t="shared" si="68"/>
        <v>1</v>
      </c>
      <c r="AI264" s="21" t="str">
        <f t="shared" si="69"/>
        <v xml:space="preserve"> </v>
      </c>
      <c r="AJ264" s="21" t="str">
        <f t="shared" si="70"/>
        <v xml:space="preserve"> </v>
      </c>
      <c r="AK264" s="21" t="str">
        <f t="shared" si="71"/>
        <v xml:space="preserve"> </v>
      </c>
      <c r="AL264" s="21" t="str">
        <f t="shared" si="72"/>
        <v xml:space="preserve"> </v>
      </c>
      <c r="AN264" s="27" t="str">
        <f t="shared" si="73"/>
        <v xml:space="preserve"> </v>
      </c>
      <c r="AO264" s="27" t="str">
        <f t="shared" si="74"/>
        <v xml:space="preserve"> </v>
      </c>
      <c r="AP264" s="27">
        <f t="shared" si="75"/>
        <v>1</v>
      </c>
      <c r="AQ264" s="27" t="str">
        <f t="shared" si="76"/>
        <v xml:space="preserve"> </v>
      </c>
      <c r="AR264" s="22" t="str">
        <f t="shared" si="77"/>
        <v xml:space="preserve"> </v>
      </c>
      <c r="AS264" s="27">
        <f t="shared" si="78"/>
        <v>0</v>
      </c>
    </row>
    <row r="265" spans="2:45">
      <c r="B265" s="2">
        <v>12</v>
      </c>
      <c r="C265" s="14">
        <f t="shared" si="79"/>
        <v>255</v>
      </c>
      <c r="D265" s="18">
        <v>57</v>
      </c>
      <c r="E265" s="18">
        <v>33</v>
      </c>
      <c r="F265" s="18">
        <v>13</v>
      </c>
      <c r="G265" s="18">
        <v>48</v>
      </c>
      <c r="H265" s="18" t="s">
        <v>40</v>
      </c>
      <c r="I265" s="2" t="s">
        <v>220</v>
      </c>
      <c r="J265" s="18" t="s">
        <v>153</v>
      </c>
      <c r="K265" s="14" t="str">
        <f>Magnetic!X265</f>
        <v>SSE</v>
      </c>
      <c r="L265" s="14" t="str">
        <f>IF(ISNA(VLOOKUP(K265,Lookup!$F$7:$G$38,2,0)),"",VLOOKUP(K265,Lookup!$F$7:$G$38,2,0))</f>
        <v>S</v>
      </c>
      <c r="M265" s="2" t="s">
        <v>162</v>
      </c>
      <c r="N265" s="14">
        <f>IF(ISNA(VLOOKUP(M265,Lookup!$B$7:$C$160,2,0)),"",VLOOKUP(M265,Lookup!$B$7:$C$160,2,0))</f>
        <v>7</v>
      </c>
      <c r="O265" s="27">
        <f t="shared" si="60"/>
        <v>7</v>
      </c>
      <c r="P265" s="18" t="s">
        <v>162</v>
      </c>
      <c r="Q265" s="14">
        <f>IF(ISNA(VLOOKUP(P265,Lookup!$B$7:$C$160,2,0)),"",VLOOKUP(P265,Lookup!$B$7:$C$160,2,0))</f>
        <v>7</v>
      </c>
      <c r="R265" s="27">
        <f t="shared" si="61"/>
        <v>7</v>
      </c>
      <c r="S265" s="2" t="s">
        <v>197</v>
      </c>
      <c r="T265" s="2">
        <v>49</v>
      </c>
      <c r="U265" s="18">
        <v>1</v>
      </c>
      <c r="V265" s="18"/>
      <c r="W265" s="18">
        <v>1</v>
      </c>
      <c r="Z265" s="18" t="s">
        <v>186</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f t="shared" si="67"/>
        <v>1</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t="str">
        <f t="shared" si="74"/>
        <v xml:space="preserve"> </v>
      </c>
      <c r="AP265" s="27">
        <f t="shared" si="75"/>
        <v>1</v>
      </c>
      <c r="AQ265" s="27" t="str">
        <f t="shared" si="76"/>
        <v xml:space="preserve"> </v>
      </c>
      <c r="AR265" s="22" t="str">
        <f t="shared" si="77"/>
        <v xml:space="preserve"> </v>
      </c>
      <c r="AS265" s="27">
        <f t="shared" si="78"/>
        <v>0</v>
      </c>
    </row>
    <row r="266" spans="2:45" ht="28">
      <c r="B266" s="2">
        <v>13</v>
      </c>
      <c r="C266" s="14">
        <f t="shared" si="79"/>
        <v>256</v>
      </c>
      <c r="D266" s="18">
        <v>58</v>
      </c>
      <c r="E266" s="18">
        <v>1</v>
      </c>
      <c r="F266" s="18">
        <v>14</v>
      </c>
      <c r="G266" s="18">
        <v>18</v>
      </c>
      <c r="H266" s="18" t="s">
        <v>40</v>
      </c>
      <c r="I266" s="2" t="s">
        <v>220</v>
      </c>
      <c r="J266" s="18" t="s">
        <v>148</v>
      </c>
      <c r="K266" s="14" t="str">
        <f>Magnetic!X266</f>
        <v>SbW</v>
      </c>
      <c r="L266" s="14" t="str">
        <f>IF(ISNA(VLOOKUP(K266,Lookup!$F$7:$G$38,2,0)),"",VLOOKUP(K266,Lookup!$F$7:$G$38,2,0))</f>
        <v>S</v>
      </c>
      <c r="M266" s="2" t="s">
        <v>163</v>
      </c>
      <c r="N266" s="14">
        <f>IF(ISNA(VLOOKUP(M266,Lookup!$B$7:$C$160,2,0)),"",VLOOKUP(M266,Lookup!$B$7:$C$160,2,0))</f>
        <v>9</v>
      </c>
      <c r="O266" s="27">
        <f t="shared" si="60"/>
        <v>9</v>
      </c>
      <c r="P266" s="18" t="s">
        <v>163</v>
      </c>
      <c r="Q266" s="14">
        <f>IF(ISNA(VLOOKUP(P266,Lookup!$B$7:$C$160,2,0)),"",VLOOKUP(P266,Lookup!$B$7:$C$160,2,0))</f>
        <v>9</v>
      </c>
      <c r="R266" s="27">
        <f t="shared" si="61"/>
        <v>9</v>
      </c>
      <c r="S266" s="2" t="s">
        <v>193</v>
      </c>
      <c r="T266" s="2">
        <v>32</v>
      </c>
      <c r="U266" s="18">
        <v>1</v>
      </c>
      <c r="V266" s="18"/>
      <c r="W266" s="18">
        <v>1</v>
      </c>
      <c r="Z266" s="18" t="s">
        <v>186</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f t="shared" si="69"/>
        <v>1</v>
      </c>
      <c r="AJ266" s="21" t="str">
        <f t="shared" si="70"/>
        <v xml:space="preserve"> </v>
      </c>
      <c r="AK266" s="21" t="str">
        <f t="shared" si="71"/>
        <v xml:space="preserve"> </v>
      </c>
      <c r="AL266" s="21" t="str">
        <f t="shared" si="72"/>
        <v xml:space="preserve"> </v>
      </c>
      <c r="AN266" s="27" t="str">
        <f t="shared" si="73"/>
        <v xml:space="preserve"> </v>
      </c>
      <c r="AO266" s="27" t="str">
        <f t="shared" si="74"/>
        <v xml:space="preserve"> </v>
      </c>
      <c r="AP266" s="27">
        <f t="shared" si="75"/>
        <v>1</v>
      </c>
      <c r="AQ266" s="27" t="str">
        <f t="shared" si="76"/>
        <v xml:space="preserve"> </v>
      </c>
      <c r="AR266" s="22" t="str">
        <f t="shared" si="77"/>
        <v xml:space="preserve"> </v>
      </c>
      <c r="AS266" s="27">
        <f t="shared" si="78"/>
        <v>1</v>
      </c>
    </row>
    <row r="267" spans="2:45" ht="28">
      <c r="B267" s="2">
        <v>14</v>
      </c>
      <c r="C267" s="14">
        <f t="shared" si="79"/>
        <v>257</v>
      </c>
      <c r="D267" s="18">
        <v>57</v>
      </c>
      <c r="E267" s="18">
        <v>24</v>
      </c>
      <c r="F267" s="18">
        <v>10</v>
      </c>
      <c r="G267" s="18">
        <v>41</v>
      </c>
      <c r="H267" s="18" t="s">
        <v>40</v>
      </c>
      <c r="I267" s="2" t="s">
        <v>220</v>
      </c>
      <c r="J267" s="18" t="s">
        <v>148</v>
      </c>
      <c r="K267" s="14" t="str">
        <f>Magnetic!X267</f>
        <v>SbW</v>
      </c>
      <c r="L267" s="14" t="str">
        <f>IF(ISNA(VLOOKUP(K267,Lookup!$F$7:$G$38,2,0)),"",VLOOKUP(K267,Lookup!$F$7:$G$38,2,0))</f>
        <v>S</v>
      </c>
      <c r="M267" s="2" t="s">
        <v>198</v>
      </c>
      <c r="N267" s="14">
        <f>IF(ISNA(VLOOKUP(M267,Lookup!$B$7:$C$160,2,0)),"",VLOOKUP(M267,Lookup!$B$7:$C$160,2,0))</f>
        <v>4</v>
      </c>
      <c r="O267" s="27">
        <f t="shared" si="60"/>
        <v>4</v>
      </c>
      <c r="P267" s="18" t="s">
        <v>163</v>
      </c>
      <c r="Q267" s="14">
        <f>IF(ISNA(VLOOKUP(P267,Lookup!$B$7:$C$160,2,0)),"",VLOOKUP(P267,Lookup!$B$7:$C$160,2,0))</f>
        <v>9</v>
      </c>
      <c r="R267" s="27">
        <f t="shared" si="61"/>
        <v>9</v>
      </c>
      <c r="S267" s="2" t="s">
        <v>200</v>
      </c>
      <c r="T267" s="2">
        <v>42</v>
      </c>
      <c r="U267" s="18">
        <v>1</v>
      </c>
      <c r="V267" s="18"/>
      <c r="W267" s="18">
        <v>1</v>
      </c>
      <c r="Z267" s="18" t="s">
        <v>186</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f t="shared" si="69"/>
        <v>1</v>
      </c>
      <c r="AJ267" s="21" t="str">
        <f t="shared" si="70"/>
        <v xml:space="preserve"> </v>
      </c>
      <c r="AK267" s="21" t="str">
        <f t="shared" si="71"/>
        <v xml:space="preserve"> </v>
      </c>
      <c r="AL267" s="21" t="str">
        <f t="shared" si="72"/>
        <v xml:space="preserve"> </v>
      </c>
      <c r="AN267" s="27" t="str">
        <f t="shared" si="73"/>
        <v xml:space="preserve"> </v>
      </c>
      <c r="AO267" s="27" t="str">
        <f t="shared" si="74"/>
        <v xml:space="preserve"> </v>
      </c>
      <c r="AP267" s="27">
        <f t="shared" si="75"/>
        <v>1</v>
      </c>
      <c r="AQ267" s="27" t="str">
        <f t="shared" si="76"/>
        <v xml:space="preserve"> </v>
      </c>
      <c r="AR267" s="22" t="str">
        <f t="shared" si="77"/>
        <v xml:space="preserve"> </v>
      </c>
      <c r="AS267" s="27">
        <f t="shared" si="78"/>
        <v>1</v>
      </c>
    </row>
    <row r="268" spans="2:45" ht="28">
      <c r="B268" s="2">
        <v>15</v>
      </c>
      <c r="C268" s="14">
        <f t="shared" si="79"/>
        <v>258</v>
      </c>
      <c r="D268" s="18">
        <v>57</v>
      </c>
      <c r="E268" s="18">
        <v>58</v>
      </c>
      <c r="F268" s="18">
        <v>14</v>
      </c>
      <c r="G268" s="18">
        <v>8</v>
      </c>
      <c r="H268" s="18" t="s">
        <v>40</v>
      </c>
      <c r="I268" s="2" t="s">
        <v>220</v>
      </c>
      <c r="J268" s="18" t="s">
        <v>148</v>
      </c>
      <c r="K268" s="14" t="str">
        <f>Magnetic!X268</f>
        <v>SbW</v>
      </c>
      <c r="L268" s="14" t="str">
        <f>IF(ISNA(VLOOKUP(K268,Lookup!$F$7:$G$38,2,0)),"",VLOOKUP(K268,Lookup!$F$7:$G$38,2,0))</f>
        <v>S</v>
      </c>
      <c r="M268" s="2" t="s">
        <v>164</v>
      </c>
      <c r="N268" s="14">
        <f>IF(ISNA(VLOOKUP(M268,Lookup!$B$7:$C$160,2,0)),"",VLOOKUP(M268,Lookup!$B$7:$C$160,2,0))</f>
        <v>5</v>
      </c>
      <c r="O268" s="27">
        <f t="shared" ref="O268:O331" si="80">N268</f>
        <v>5</v>
      </c>
      <c r="P268" s="18" t="s">
        <v>164</v>
      </c>
      <c r="Q268" s="14">
        <f>IF(ISNA(VLOOKUP(P268,Lookup!$B$7:$C$160,2,0)),"",VLOOKUP(P268,Lookup!$B$7:$C$160,2,0))</f>
        <v>5</v>
      </c>
      <c r="R268" s="27">
        <f t="shared" ref="R268:R331" si="81">Q268</f>
        <v>5</v>
      </c>
      <c r="S268" s="2" t="s">
        <v>193</v>
      </c>
      <c r="T268" s="2">
        <v>36</v>
      </c>
      <c r="U268" s="18">
        <v>1</v>
      </c>
      <c r="V268" s="18"/>
      <c r="W268" s="18">
        <v>1</v>
      </c>
      <c r="Z268" s="18" t="s">
        <v>186</v>
      </c>
      <c r="AB268" s="21" t="str">
        <f t="shared" ref="AB268:AB331" si="82">IF($Q268=0,1," ")</f>
        <v xml:space="preserve"> </v>
      </c>
      <c r="AC268" s="21" t="str">
        <f t="shared" ref="AC268:AC331" si="83">IF($Q268=2,1," ")</f>
        <v xml:space="preserve"> </v>
      </c>
      <c r="AD268" s="21" t="str">
        <f t="shared" ref="AD268:AD331" si="84">IF($Q268=4,1," ")</f>
        <v xml:space="preserve"> </v>
      </c>
      <c r="AE268" s="21">
        <f t="shared" ref="AE268:AE331" si="85">IF($Q268=5,1," ")</f>
        <v>1</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t="str">
        <f t="shared" ref="AN268:AN331" si="93">IF(L268="N",1," ")</f>
        <v xml:space="preserve"> </v>
      </c>
      <c r="AO268" s="27" t="str">
        <f t="shared" ref="AO268:AO331" si="94">IF(L268="E",1," ")</f>
        <v xml:space="preserve"> </v>
      </c>
      <c r="AP268" s="27">
        <f t="shared" ref="AP268:AP331" si="95">IF(L268="S",1," ")</f>
        <v>1</v>
      </c>
      <c r="AQ268" s="27" t="str">
        <f t="shared" ref="AQ268:AQ331" si="96">IF(L268="W",1," ")</f>
        <v xml:space="preserve"> </v>
      </c>
      <c r="AR268" s="22" t="str">
        <f t="shared" ref="AR268:AR331" si="97">IF($K268=-99,1," ")</f>
        <v xml:space="preserve"> </v>
      </c>
      <c r="AS268" s="27">
        <f t="shared" ref="AS268:AS331" si="98">SUM(AI268:AK268)</f>
        <v>0</v>
      </c>
    </row>
    <row r="269" spans="2:45" ht="28">
      <c r="B269" s="2">
        <v>16</v>
      </c>
      <c r="C269" s="14">
        <f t="shared" ref="C269:C332" si="99">C268+1</f>
        <v>259</v>
      </c>
      <c r="D269" s="18">
        <v>58</v>
      </c>
      <c r="E269" s="18">
        <v>4</v>
      </c>
      <c r="F269" s="18">
        <v>14</v>
      </c>
      <c r="G269" s="18">
        <v>29</v>
      </c>
      <c r="H269" s="18" t="s">
        <v>40</v>
      </c>
      <c r="I269" s="2" t="s">
        <v>220</v>
      </c>
      <c r="J269" s="18" t="s">
        <v>148</v>
      </c>
      <c r="K269" s="14" t="str">
        <f>Magnetic!X269</f>
        <v>SbW</v>
      </c>
      <c r="L269" s="14" t="str">
        <f>IF(ISNA(VLOOKUP(K269,Lookup!$F$7:$G$38,2,0)),"",VLOOKUP(K269,Lookup!$F$7:$G$38,2,0))</f>
        <v>S</v>
      </c>
      <c r="M269" s="2" t="s">
        <v>164</v>
      </c>
      <c r="N269" s="14">
        <f>IF(ISNA(VLOOKUP(M269,Lookup!$B$7:$C$160,2,0)),"",VLOOKUP(M269,Lookup!$B$7:$C$160,2,0))</f>
        <v>5</v>
      </c>
      <c r="O269" s="27">
        <f t="shared" si="80"/>
        <v>5</v>
      </c>
      <c r="P269" s="18" t="s">
        <v>164</v>
      </c>
      <c r="Q269" s="14">
        <f>IF(ISNA(VLOOKUP(P269,Lookup!$B$7:$C$160,2,0)),"",VLOOKUP(P269,Lookup!$B$7:$C$160,2,0))</f>
        <v>5</v>
      </c>
      <c r="R269" s="27">
        <f t="shared" si="81"/>
        <v>5</v>
      </c>
      <c r="S269" s="2" t="s">
        <v>193</v>
      </c>
      <c r="T269" s="2">
        <v>15</v>
      </c>
      <c r="U269" s="18">
        <v>1</v>
      </c>
      <c r="V269" s="18"/>
      <c r="W269" s="18"/>
      <c r="Z269" s="18" t="s">
        <v>186</v>
      </c>
      <c r="AB269" s="21" t="str">
        <f t="shared" si="82"/>
        <v xml:space="preserve"> </v>
      </c>
      <c r="AC269" s="21" t="str">
        <f t="shared" si="83"/>
        <v xml:space="preserve"> </v>
      </c>
      <c r="AD269" s="21" t="str">
        <f t="shared" si="84"/>
        <v xml:space="preserve"> </v>
      </c>
      <c r="AE269" s="21">
        <f t="shared" si="85"/>
        <v>1</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7" t="str">
        <f t="shared" si="93"/>
        <v xml:space="preserve"> </v>
      </c>
      <c r="AO269" s="27" t="str">
        <f t="shared" si="94"/>
        <v xml:space="preserve"> </v>
      </c>
      <c r="AP269" s="27">
        <f t="shared" si="95"/>
        <v>1</v>
      </c>
      <c r="AQ269" s="27" t="str">
        <f t="shared" si="96"/>
        <v xml:space="preserve"> </v>
      </c>
      <c r="AR269" s="22" t="str">
        <f t="shared" si="97"/>
        <v xml:space="preserve"> </v>
      </c>
      <c r="AS269" s="27">
        <f t="shared" si="98"/>
        <v>0</v>
      </c>
    </row>
    <row r="270" spans="2:45">
      <c r="B270" s="2">
        <v>17</v>
      </c>
      <c r="C270" s="14">
        <f t="shared" si="99"/>
        <v>260</v>
      </c>
      <c r="D270" s="18">
        <v>57</v>
      </c>
      <c r="E270" s="18">
        <v>17</v>
      </c>
      <c r="F270" s="18">
        <v>14</v>
      </c>
      <c r="G270" s="18">
        <v>55</v>
      </c>
      <c r="H270" s="18" t="s">
        <v>40</v>
      </c>
      <c r="I270" s="2" t="s">
        <v>220</v>
      </c>
      <c r="J270" s="18" t="s">
        <v>153</v>
      </c>
      <c r="K270" s="14" t="str">
        <f>Magnetic!X270</f>
        <v>SSE</v>
      </c>
      <c r="L270" s="14" t="str">
        <f>IF(ISNA(VLOOKUP(K270,Lookup!$F$7:$G$38,2,0)),"",VLOOKUP(K270,Lookup!$F$7:$G$38,2,0))</f>
        <v>S</v>
      </c>
      <c r="M270" s="2" t="s">
        <v>162</v>
      </c>
      <c r="N270" s="14">
        <f>IF(ISNA(VLOOKUP(M270,Lookup!$B$7:$C$160,2,0)),"",VLOOKUP(M270,Lookup!$B$7:$C$160,2,0))</f>
        <v>7</v>
      </c>
      <c r="O270" s="27">
        <f t="shared" si="80"/>
        <v>7</v>
      </c>
      <c r="P270" s="18" t="s">
        <v>162</v>
      </c>
      <c r="Q270" s="14">
        <f>IF(ISNA(VLOOKUP(P270,Lookup!$B$7:$C$160,2,0)),"",VLOOKUP(P270,Lookup!$B$7:$C$160,2,0))</f>
        <v>7</v>
      </c>
      <c r="R270" s="27">
        <f t="shared" si="81"/>
        <v>7</v>
      </c>
      <c r="S270" s="2" t="s">
        <v>197</v>
      </c>
      <c r="T270" s="2">
        <v>54</v>
      </c>
      <c r="U270" s="18">
        <v>1</v>
      </c>
      <c r="V270" s="18"/>
      <c r="W270" s="18"/>
      <c r="Z270" s="18" t="s">
        <v>186</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f t="shared" si="87"/>
        <v>1</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t="str">
        <f t="shared" si="94"/>
        <v xml:space="preserve"> </v>
      </c>
      <c r="AP270" s="27">
        <f t="shared" si="95"/>
        <v>1</v>
      </c>
      <c r="AQ270" s="27" t="str">
        <f t="shared" si="96"/>
        <v xml:space="preserve"> </v>
      </c>
      <c r="AR270" s="22" t="str">
        <f t="shared" si="97"/>
        <v xml:space="preserve"> </v>
      </c>
      <c r="AS270" s="27">
        <f t="shared" si="98"/>
        <v>0</v>
      </c>
    </row>
    <row r="271" spans="2:45">
      <c r="B271" s="2">
        <v>18</v>
      </c>
      <c r="C271" s="14">
        <f t="shared" si="99"/>
        <v>261</v>
      </c>
      <c r="D271" s="18">
        <v>57</v>
      </c>
      <c r="E271" s="18">
        <v>34</v>
      </c>
      <c r="F271" s="18">
        <v>15</v>
      </c>
      <c r="G271" s="18">
        <v>27</v>
      </c>
      <c r="H271" s="18" t="s">
        <v>40</v>
      </c>
      <c r="I271" s="2" t="s">
        <v>220</v>
      </c>
      <c r="J271" s="18" t="s">
        <v>149</v>
      </c>
      <c r="K271" s="14" t="str">
        <f>Magnetic!X271</f>
        <v>SEbS</v>
      </c>
      <c r="L271" s="14" t="str">
        <f>IF(ISNA(VLOOKUP(K271,Lookup!$F$7:$G$38,2,0)),"",VLOOKUP(K271,Lookup!$F$7:$G$38,2,0))</f>
        <v>S</v>
      </c>
      <c r="M271" s="2" t="s">
        <v>162</v>
      </c>
      <c r="N271" s="14">
        <f>IF(ISNA(VLOOKUP(M271,Lookup!$B$7:$C$160,2,0)),"",VLOOKUP(M271,Lookup!$B$7:$C$160,2,0))</f>
        <v>7</v>
      </c>
      <c r="O271" s="27">
        <f t="shared" si="80"/>
        <v>7</v>
      </c>
      <c r="P271" s="18" t="s">
        <v>162</v>
      </c>
      <c r="Q271" s="14">
        <f>IF(ISNA(VLOOKUP(P271,Lookup!$B$7:$C$160,2,0)),"",VLOOKUP(P271,Lookup!$B$7:$C$160,2,0))</f>
        <v>7</v>
      </c>
      <c r="R271" s="27">
        <f t="shared" si="81"/>
        <v>7</v>
      </c>
      <c r="S271" s="2" t="s">
        <v>197</v>
      </c>
      <c r="T271" s="2">
        <v>23</v>
      </c>
      <c r="U271" s="18"/>
      <c r="V271" s="18"/>
      <c r="W271" s="18"/>
      <c r="Z271" s="18" t="s">
        <v>185</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f t="shared" si="87"/>
        <v>1</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t="str">
        <f t="shared" si="93"/>
        <v xml:space="preserve"> </v>
      </c>
      <c r="AO271" s="27" t="str">
        <f t="shared" si="94"/>
        <v xml:space="preserve"> </v>
      </c>
      <c r="AP271" s="27">
        <f t="shared" si="95"/>
        <v>1</v>
      </c>
      <c r="AQ271" s="27" t="str">
        <f t="shared" si="96"/>
        <v xml:space="preserve"> </v>
      </c>
      <c r="AR271" s="22" t="str">
        <f t="shared" si="97"/>
        <v xml:space="preserve"> </v>
      </c>
      <c r="AS271" s="27">
        <f t="shared" si="98"/>
        <v>0</v>
      </c>
    </row>
    <row r="272" spans="2:45">
      <c r="B272" s="2">
        <v>19</v>
      </c>
      <c r="C272" s="14">
        <f t="shared" si="99"/>
        <v>262</v>
      </c>
      <c r="D272" s="18">
        <v>56</v>
      </c>
      <c r="E272" s="18">
        <v>22</v>
      </c>
      <c r="F272" s="18">
        <v>16</v>
      </c>
      <c r="G272" s="18">
        <v>42</v>
      </c>
      <c r="H272" s="18" t="s">
        <v>40</v>
      </c>
      <c r="I272" s="2" t="s">
        <v>220</v>
      </c>
      <c r="J272" s="18" t="s">
        <v>40</v>
      </c>
      <c r="K272" s="14" t="str">
        <f>Magnetic!X272</f>
        <v>SEbE</v>
      </c>
      <c r="L272" s="14" t="str">
        <f>IF(ISNA(VLOOKUP(K272,Lookup!$F$7:$G$38,2,0)),"",VLOOKUP(K272,Lookup!$F$7:$G$38,2,0))</f>
        <v>E</v>
      </c>
      <c r="M272" s="2" t="s">
        <v>167</v>
      </c>
      <c r="N272" s="14">
        <f>IF(ISNA(VLOOKUP(M272,Lookup!$B$7:$C$160,2,0)),"",VLOOKUP(M272,Lookup!$B$7:$C$160,2,0))</f>
        <v>4</v>
      </c>
      <c r="O272" s="27">
        <f t="shared" si="80"/>
        <v>4</v>
      </c>
      <c r="P272" s="18" t="s">
        <v>162</v>
      </c>
      <c r="Q272" s="14">
        <f>IF(ISNA(VLOOKUP(P272,Lookup!$B$7:$C$160,2,0)),"",VLOOKUP(P272,Lookup!$B$7:$C$160,2,0))</f>
        <v>7</v>
      </c>
      <c r="R272" s="27">
        <f t="shared" si="81"/>
        <v>7</v>
      </c>
      <c r="S272" s="2" t="s">
        <v>199</v>
      </c>
      <c r="T272" s="2">
        <v>33</v>
      </c>
      <c r="U272" s="18">
        <v>1</v>
      </c>
      <c r="V272" s="18"/>
      <c r="W272" s="18"/>
      <c r="Z272" s="18" t="s">
        <v>184</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f t="shared" si="87"/>
        <v>1</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7" t="str">
        <f t="shared" si="93"/>
        <v xml:space="preserve"> </v>
      </c>
      <c r="AO272" s="27">
        <f t="shared" si="94"/>
        <v>1</v>
      </c>
      <c r="AP272" s="27" t="str">
        <f t="shared" si="95"/>
        <v xml:space="preserve"> </v>
      </c>
      <c r="AQ272" s="27" t="str">
        <f t="shared" si="96"/>
        <v xml:space="preserve"> </v>
      </c>
      <c r="AR272" s="22" t="str">
        <f t="shared" si="97"/>
        <v xml:space="preserve"> </v>
      </c>
      <c r="AS272" s="27">
        <f t="shared" si="98"/>
        <v>0</v>
      </c>
    </row>
    <row r="273" spans="2:45" ht="28">
      <c r="B273" s="2">
        <v>20</v>
      </c>
      <c r="C273" s="14">
        <f t="shared" si="99"/>
        <v>263</v>
      </c>
      <c r="D273" s="18">
        <v>56</v>
      </c>
      <c r="E273" s="18">
        <v>36</v>
      </c>
      <c r="F273" s="18">
        <v>17</v>
      </c>
      <c r="G273" s="18">
        <v>37</v>
      </c>
      <c r="H273" s="18" t="s">
        <v>40</v>
      </c>
      <c r="I273" s="2" t="s">
        <v>220</v>
      </c>
      <c r="J273" s="18" t="s">
        <v>155</v>
      </c>
      <c r="K273" s="14" t="str">
        <f>Magnetic!X273</f>
        <v>SE</v>
      </c>
      <c r="L273" s="14" t="str">
        <f>IF(ISNA(VLOOKUP(K273,Lookup!$F$7:$G$38,2,0)),"",VLOOKUP(K273,Lookup!$F$7:$G$38,2,0))</f>
        <v>E</v>
      </c>
      <c r="M273" s="2" t="s">
        <v>164</v>
      </c>
      <c r="N273" s="14">
        <f>IF(ISNA(VLOOKUP(M273,Lookup!$B$7:$C$160,2,0)),"",VLOOKUP(M273,Lookup!$B$7:$C$160,2,0))</f>
        <v>5</v>
      </c>
      <c r="O273" s="27">
        <f t="shared" si="80"/>
        <v>5</v>
      </c>
      <c r="P273" s="18" t="s">
        <v>164</v>
      </c>
      <c r="Q273" s="14">
        <f>IF(ISNA(VLOOKUP(P273,Lookup!$B$7:$C$160,2,0)),"",VLOOKUP(P273,Lookup!$B$7:$C$160,2,0))</f>
        <v>5</v>
      </c>
      <c r="R273" s="27">
        <f t="shared" si="81"/>
        <v>5</v>
      </c>
      <c r="S273" s="2" t="s">
        <v>193</v>
      </c>
      <c r="T273" s="18">
        <v>33</v>
      </c>
      <c r="U273" s="18">
        <v>1</v>
      </c>
      <c r="V273" s="18"/>
      <c r="W273" s="18"/>
      <c r="X273" s="18"/>
      <c r="Y273" s="18"/>
      <c r="Z273" s="18" t="s">
        <v>183</v>
      </c>
      <c r="AB273" s="21" t="str">
        <f t="shared" si="82"/>
        <v xml:space="preserve"> </v>
      </c>
      <c r="AC273" s="21" t="str">
        <f t="shared" si="83"/>
        <v xml:space="preserve"> </v>
      </c>
      <c r="AD273" s="21" t="str">
        <f t="shared" si="84"/>
        <v xml:space="preserve"> </v>
      </c>
      <c r="AE273" s="21">
        <f t="shared" si="85"/>
        <v>1</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7" t="str">
        <f t="shared" si="93"/>
        <v xml:space="preserve"> </v>
      </c>
      <c r="AO273" s="27">
        <f t="shared" si="94"/>
        <v>1</v>
      </c>
      <c r="AP273" s="27" t="str">
        <f t="shared" si="95"/>
        <v xml:space="preserve"> </v>
      </c>
      <c r="AQ273" s="27" t="str">
        <f t="shared" si="96"/>
        <v xml:space="preserve"> </v>
      </c>
      <c r="AR273" s="22" t="str">
        <f t="shared" si="97"/>
        <v xml:space="preserve"> </v>
      </c>
      <c r="AS273" s="27">
        <f t="shared" si="98"/>
        <v>0</v>
      </c>
    </row>
    <row r="274" spans="2:45">
      <c r="B274" s="2">
        <v>21</v>
      </c>
      <c r="C274" s="14">
        <f t="shared" si="99"/>
        <v>264</v>
      </c>
      <c r="D274" s="18">
        <v>56</v>
      </c>
      <c r="E274" s="18">
        <v>16</v>
      </c>
      <c r="F274" s="18">
        <v>18</v>
      </c>
      <c r="G274" s="18">
        <v>56</v>
      </c>
      <c r="H274" s="18" t="s">
        <v>40</v>
      </c>
      <c r="I274" s="2" t="s">
        <v>220</v>
      </c>
      <c r="J274" s="18" t="s">
        <v>146</v>
      </c>
      <c r="K274" s="14" t="str">
        <f>Magnetic!X274</f>
        <v>Variable</v>
      </c>
      <c r="L274" s="14" t="str">
        <f>IF(ISNA(VLOOKUP(K274,Lookup!$F$7:$G$38,2,0)),"",VLOOKUP(K274,Lookup!$F$7:$G$38,2,0))</f>
        <v/>
      </c>
      <c r="M274" s="2" t="s">
        <v>162</v>
      </c>
      <c r="N274" s="14">
        <f>IF(ISNA(VLOOKUP(M274,Lookup!$B$7:$C$160,2,0)),"",VLOOKUP(M274,Lookup!$B$7:$C$160,2,0))</f>
        <v>7</v>
      </c>
      <c r="O274" s="27">
        <f t="shared" si="80"/>
        <v>7</v>
      </c>
      <c r="P274" s="18" t="s">
        <v>162</v>
      </c>
      <c r="Q274" s="14">
        <f>IF(ISNA(VLOOKUP(P274,Lookup!$B$7:$C$160,2,0)),"",VLOOKUP(P274,Lookup!$B$7:$C$160,2,0))</f>
        <v>7</v>
      </c>
      <c r="R274" s="27">
        <f t="shared" si="81"/>
        <v>7</v>
      </c>
      <c r="S274" s="2" t="s">
        <v>193</v>
      </c>
      <c r="T274" s="18">
        <v>47</v>
      </c>
      <c r="U274" s="18"/>
      <c r="V274" s="18"/>
      <c r="W274" s="18"/>
      <c r="X274" s="18"/>
      <c r="Y274" s="18"/>
      <c r="Z274" s="18" t="s">
        <v>182</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f t="shared" si="87"/>
        <v>1</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t="str">
        <f t="shared" si="93"/>
        <v xml:space="preserve"> </v>
      </c>
      <c r="AO274" s="27" t="str">
        <f t="shared" si="94"/>
        <v xml:space="preserve"> </v>
      </c>
      <c r="AP274" s="27" t="str">
        <f t="shared" si="95"/>
        <v xml:space="preserve"> </v>
      </c>
      <c r="AQ274" s="27" t="str">
        <f t="shared" si="96"/>
        <v xml:space="preserve"> </v>
      </c>
      <c r="AR274" s="22" t="str">
        <f t="shared" si="97"/>
        <v xml:space="preserve"> </v>
      </c>
      <c r="AS274" s="27">
        <f t="shared" si="98"/>
        <v>0</v>
      </c>
    </row>
    <row r="275" spans="2:45">
      <c r="B275" s="2">
        <v>22</v>
      </c>
      <c r="C275" s="14">
        <f t="shared" si="99"/>
        <v>265</v>
      </c>
      <c r="D275" s="18">
        <v>55</v>
      </c>
      <c r="E275" s="18">
        <v>22</v>
      </c>
      <c r="F275" s="18">
        <v>21</v>
      </c>
      <c r="G275" s="18">
        <v>0</v>
      </c>
      <c r="H275" s="18" t="s">
        <v>40</v>
      </c>
      <c r="I275" s="2" t="s">
        <v>220</v>
      </c>
      <c r="J275" s="18" t="s">
        <v>146</v>
      </c>
      <c r="K275" s="14" t="str">
        <f>Magnetic!X275</f>
        <v>Variable</v>
      </c>
      <c r="L275" s="14" t="str">
        <f>IF(ISNA(VLOOKUP(K275,Lookup!$F$7:$G$38,2,0)),"",VLOOKUP(K275,Lookup!$F$7:$G$38,2,0))</f>
        <v/>
      </c>
      <c r="M275" s="2" t="s">
        <v>162</v>
      </c>
      <c r="N275" s="14">
        <f>IF(ISNA(VLOOKUP(M275,Lookup!$B$7:$C$160,2,0)),"",VLOOKUP(M275,Lookup!$B$7:$C$160,2,0))</f>
        <v>7</v>
      </c>
      <c r="O275" s="27">
        <f t="shared" si="80"/>
        <v>7</v>
      </c>
      <c r="P275" s="18" t="s">
        <v>162</v>
      </c>
      <c r="Q275" s="14">
        <f>IF(ISNA(VLOOKUP(P275,Lookup!$B$7:$C$160,2,0)),"",VLOOKUP(P275,Lookup!$B$7:$C$160,2,0))</f>
        <v>7</v>
      </c>
      <c r="R275" s="27">
        <f t="shared" si="81"/>
        <v>7</v>
      </c>
      <c r="S275" s="2" t="s">
        <v>197</v>
      </c>
      <c r="T275" s="18">
        <v>89</v>
      </c>
      <c r="U275" s="18">
        <v>1</v>
      </c>
      <c r="V275" s="18"/>
      <c r="W275" s="18"/>
      <c r="Z275" s="18" t="s">
        <v>181</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f t="shared" si="87"/>
        <v>1</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7" t="str">
        <f t="shared" si="93"/>
        <v xml:space="preserve"> </v>
      </c>
      <c r="AO275" s="27" t="str">
        <f t="shared" si="94"/>
        <v xml:space="preserve"> </v>
      </c>
      <c r="AP275" s="27" t="str">
        <f t="shared" si="95"/>
        <v xml:space="preserve"> </v>
      </c>
      <c r="AQ275" s="27" t="str">
        <f t="shared" si="96"/>
        <v xml:space="preserve"> </v>
      </c>
      <c r="AR275" s="22" t="str">
        <f t="shared" si="97"/>
        <v xml:space="preserve"> </v>
      </c>
      <c r="AS275" s="27">
        <f t="shared" si="98"/>
        <v>0</v>
      </c>
    </row>
    <row r="276" spans="2:45">
      <c r="B276" s="2">
        <v>23</v>
      </c>
      <c r="C276" s="14">
        <f t="shared" si="99"/>
        <v>266</v>
      </c>
      <c r="D276" s="18">
        <v>54</v>
      </c>
      <c r="E276" s="18">
        <v>45</v>
      </c>
      <c r="F276" s="18">
        <v>22</v>
      </c>
      <c r="G276" s="18">
        <v>26</v>
      </c>
      <c r="H276" s="18" t="s">
        <v>40</v>
      </c>
      <c r="I276" s="2" t="s">
        <v>220</v>
      </c>
      <c r="J276" s="18" t="s">
        <v>40</v>
      </c>
      <c r="K276" s="14" t="str">
        <f>Magnetic!X276</f>
        <v>SEbE</v>
      </c>
      <c r="L276" s="14" t="str">
        <f>IF(ISNA(VLOOKUP(K276,Lookup!$F$7:$G$38,2,0)),"",VLOOKUP(K276,Lookup!$F$7:$G$38,2,0))</f>
        <v>E</v>
      </c>
      <c r="M276" s="2" t="s">
        <v>161</v>
      </c>
      <c r="N276" s="14">
        <f>IF(ISNA(VLOOKUP(M276,Lookup!$B$7:$C$160,2,0)),"",VLOOKUP(M276,Lookup!$B$7:$C$160,2,0))</f>
        <v>8</v>
      </c>
      <c r="O276" s="27">
        <f t="shared" si="80"/>
        <v>8</v>
      </c>
      <c r="P276" s="18" t="s">
        <v>161</v>
      </c>
      <c r="Q276" s="14">
        <f>IF(ISNA(VLOOKUP(P276,Lookup!$B$7:$C$160,2,0)),"",VLOOKUP(P276,Lookup!$B$7:$C$160,2,0))</f>
        <v>8</v>
      </c>
      <c r="R276" s="27">
        <f t="shared" si="81"/>
        <v>8</v>
      </c>
      <c r="S276" s="2" t="s">
        <v>197</v>
      </c>
      <c r="T276" s="18">
        <v>63</v>
      </c>
      <c r="U276" s="18">
        <v>1</v>
      </c>
      <c r="V276" s="18"/>
      <c r="W276" s="18"/>
      <c r="Z276" s="18" t="s">
        <v>179</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f t="shared" si="88"/>
        <v>1</v>
      </c>
      <c r="AI276" s="21" t="str">
        <f t="shared" si="89"/>
        <v xml:space="preserve"> </v>
      </c>
      <c r="AJ276" s="21" t="str">
        <f t="shared" si="90"/>
        <v xml:space="preserve"> </v>
      </c>
      <c r="AK276" s="21" t="str">
        <f t="shared" si="91"/>
        <v xml:space="preserve"> </v>
      </c>
      <c r="AL276" s="21" t="str">
        <f t="shared" si="92"/>
        <v xml:space="preserve"> </v>
      </c>
      <c r="AN276" s="27" t="str">
        <f t="shared" si="93"/>
        <v xml:space="preserve"> </v>
      </c>
      <c r="AO276" s="27">
        <f t="shared" si="94"/>
        <v>1</v>
      </c>
      <c r="AP276" s="27" t="str">
        <f t="shared" si="95"/>
        <v xml:space="preserve"> </v>
      </c>
      <c r="AQ276" s="27" t="str">
        <f t="shared" si="96"/>
        <v xml:space="preserve"> </v>
      </c>
      <c r="AR276" s="22" t="str">
        <f t="shared" si="97"/>
        <v xml:space="preserve"> </v>
      </c>
      <c r="AS276" s="27">
        <f t="shared" si="98"/>
        <v>0</v>
      </c>
    </row>
    <row r="277" spans="2:45">
      <c r="B277" s="2">
        <v>24</v>
      </c>
      <c r="C277" s="14">
        <f t="shared" si="99"/>
        <v>267</v>
      </c>
      <c r="D277" s="18">
        <v>54</v>
      </c>
      <c r="E277" s="18">
        <v>22</v>
      </c>
      <c r="F277" s="18">
        <v>24</v>
      </c>
      <c r="G277" s="18">
        <v>25</v>
      </c>
      <c r="H277" s="18" t="s">
        <v>40</v>
      </c>
      <c r="I277" s="2" t="s">
        <v>220</v>
      </c>
      <c r="J277" s="18" t="s">
        <v>143</v>
      </c>
      <c r="K277" s="14" t="str">
        <f>Magnetic!X277</f>
        <v>E</v>
      </c>
      <c r="L277" s="14" t="str">
        <f>IF(ISNA(VLOOKUP(K277,Lookup!$F$7:$G$38,2,0)),"",VLOOKUP(K277,Lookup!$F$7:$G$38,2,0))</f>
        <v>E</v>
      </c>
      <c r="M277" s="2" t="s">
        <v>162</v>
      </c>
      <c r="N277" s="14">
        <f>IF(ISNA(VLOOKUP(M277,Lookup!$B$7:$C$160,2,0)),"",VLOOKUP(M277,Lookup!$B$7:$C$160,2,0))</f>
        <v>7</v>
      </c>
      <c r="O277" s="27">
        <f t="shared" si="80"/>
        <v>7</v>
      </c>
      <c r="P277" s="18" t="s">
        <v>162</v>
      </c>
      <c r="Q277" s="14">
        <f>IF(ISNA(VLOOKUP(P277,Lookup!$B$7:$C$160,2,0)),"",VLOOKUP(P277,Lookup!$B$7:$C$160,2,0))</f>
        <v>7</v>
      </c>
      <c r="R277" s="27">
        <f t="shared" si="81"/>
        <v>7</v>
      </c>
      <c r="S277" s="2" t="s">
        <v>197</v>
      </c>
      <c r="T277" s="18">
        <v>72</v>
      </c>
      <c r="U277" s="18">
        <v>1</v>
      </c>
      <c r="V277" s="18">
        <v>1</v>
      </c>
      <c r="W277" s="18"/>
      <c r="Z277" s="18" t="s">
        <v>178</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f t="shared" si="87"/>
        <v>1</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7" t="str">
        <f t="shared" si="93"/>
        <v xml:space="preserve"> </v>
      </c>
      <c r="AO277" s="27">
        <f t="shared" si="94"/>
        <v>1</v>
      </c>
      <c r="AP277" s="27" t="str">
        <f t="shared" si="95"/>
        <v xml:space="preserve"> </v>
      </c>
      <c r="AQ277" s="27" t="str">
        <f t="shared" si="96"/>
        <v xml:space="preserve"> </v>
      </c>
      <c r="AR277" s="22" t="str">
        <f t="shared" si="97"/>
        <v xml:space="preserve"> </v>
      </c>
      <c r="AS277" s="27">
        <f t="shared" si="98"/>
        <v>0</v>
      </c>
    </row>
    <row r="278" spans="2:45" ht="28">
      <c r="B278" s="2">
        <v>25</v>
      </c>
      <c r="C278" s="14">
        <f t="shared" si="99"/>
        <v>268</v>
      </c>
      <c r="D278" s="18">
        <v>54</v>
      </c>
      <c r="E278" s="18">
        <v>15</v>
      </c>
      <c r="F278" s="18">
        <v>27</v>
      </c>
      <c r="G278" s="18">
        <v>10</v>
      </c>
      <c r="H278" s="18" t="s">
        <v>40</v>
      </c>
      <c r="I278" s="2" t="s">
        <v>220</v>
      </c>
      <c r="J278" s="18" t="s">
        <v>156</v>
      </c>
      <c r="K278" s="14" t="str">
        <f>Magnetic!X278</f>
        <v>NE</v>
      </c>
      <c r="L278" s="14" t="str">
        <f>IF(ISNA(VLOOKUP(K278,Lookup!$F$7:$G$38,2,0)),"",VLOOKUP(K278,Lookup!$F$7:$G$38,2,0))</f>
        <v>N</v>
      </c>
      <c r="M278" s="2" t="s">
        <v>163</v>
      </c>
      <c r="N278" s="14">
        <f>IF(ISNA(VLOOKUP(M278,Lookup!$B$7:$C$160,2,0)),"",VLOOKUP(M278,Lookup!$B$7:$C$160,2,0))</f>
        <v>9</v>
      </c>
      <c r="O278" s="27">
        <f t="shared" si="80"/>
        <v>9</v>
      </c>
      <c r="P278" s="18" t="s">
        <v>163</v>
      </c>
      <c r="Q278" s="14">
        <f>IF(ISNA(VLOOKUP(P278,Lookup!$B$7:$C$160,2,0)),"",VLOOKUP(P278,Lookup!$B$7:$C$160,2,0))</f>
        <v>9</v>
      </c>
      <c r="R278" s="27">
        <f t="shared" si="81"/>
        <v>9</v>
      </c>
      <c r="S278" s="2" t="s">
        <v>197</v>
      </c>
      <c r="T278" s="18">
        <v>97</v>
      </c>
      <c r="U278" s="18">
        <v>1</v>
      </c>
      <c r="V278" s="18"/>
      <c r="W278" s="18"/>
      <c r="Z278" s="18" t="s">
        <v>177</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f t="shared" si="89"/>
        <v>1</v>
      </c>
      <c r="AJ278" s="21" t="str">
        <f t="shared" si="90"/>
        <v xml:space="preserve"> </v>
      </c>
      <c r="AK278" s="21" t="str">
        <f t="shared" si="91"/>
        <v xml:space="preserve"> </v>
      </c>
      <c r="AL278" s="21" t="str">
        <f t="shared" si="92"/>
        <v xml:space="preserve"> </v>
      </c>
      <c r="AN278" s="27">
        <f t="shared" si="93"/>
        <v>1</v>
      </c>
      <c r="AO278" s="27" t="str">
        <f t="shared" si="94"/>
        <v xml:space="preserve"> </v>
      </c>
      <c r="AP278" s="27" t="str">
        <f t="shared" si="95"/>
        <v xml:space="preserve"> </v>
      </c>
      <c r="AQ278" s="27" t="str">
        <f t="shared" si="96"/>
        <v xml:space="preserve"> </v>
      </c>
      <c r="AR278" s="22" t="str">
        <f t="shared" si="97"/>
        <v xml:space="preserve"> </v>
      </c>
      <c r="AS278" s="27">
        <f t="shared" si="98"/>
        <v>1</v>
      </c>
    </row>
    <row r="279" spans="2:45" ht="28">
      <c r="B279" s="2">
        <v>26</v>
      </c>
      <c r="C279" s="14">
        <f t="shared" si="99"/>
        <v>269</v>
      </c>
      <c r="D279" s="18">
        <v>54</v>
      </c>
      <c r="E279" s="18">
        <v>46</v>
      </c>
      <c r="F279" s="18">
        <v>29</v>
      </c>
      <c r="G279" s="18">
        <v>55</v>
      </c>
      <c r="H279" s="18" t="s">
        <v>40</v>
      </c>
      <c r="I279" s="2" t="s">
        <v>220</v>
      </c>
      <c r="J279" s="18" t="s">
        <v>154</v>
      </c>
      <c r="K279" s="14" t="str">
        <f>Magnetic!X279</f>
        <v>N</v>
      </c>
      <c r="L279" s="14" t="str">
        <f>IF(ISNA(VLOOKUP(K279,Lookup!$F$7:$G$38,2,0)),"",VLOOKUP(K279,Lookup!$F$7:$G$38,2,0))</f>
        <v>N</v>
      </c>
      <c r="M279" s="2" t="s">
        <v>168</v>
      </c>
      <c r="N279" s="14">
        <f>IF(ISNA(VLOOKUP(M279,Lookup!$B$7:$C$160,2,0)),"",VLOOKUP(M279,Lookup!$B$7:$C$160,2,0))</f>
        <v>2</v>
      </c>
      <c r="O279" s="27">
        <f t="shared" si="80"/>
        <v>2</v>
      </c>
      <c r="P279" s="18" t="s">
        <v>163</v>
      </c>
      <c r="Q279" s="14">
        <f>IF(ISNA(VLOOKUP(P279,Lookup!$B$7:$C$160,2,0)),"",VLOOKUP(P279,Lookup!$B$7:$C$160,2,0))</f>
        <v>9</v>
      </c>
      <c r="R279" s="27">
        <f t="shared" si="81"/>
        <v>9</v>
      </c>
      <c r="S279" s="2" t="s">
        <v>193</v>
      </c>
      <c r="T279" s="18">
        <v>100</v>
      </c>
      <c r="U279" s="18">
        <v>1</v>
      </c>
      <c r="V279" s="18"/>
      <c r="W279" s="18"/>
      <c r="Z279" s="18" t="s">
        <v>191</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f t="shared" si="89"/>
        <v>1</v>
      </c>
      <c r="AJ279" s="21" t="str">
        <f t="shared" si="90"/>
        <v xml:space="preserve"> </v>
      </c>
      <c r="AK279" s="21" t="str">
        <f t="shared" si="91"/>
        <v xml:space="preserve"> </v>
      </c>
      <c r="AL279" s="21" t="str">
        <f t="shared" si="92"/>
        <v xml:space="preserve"> </v>
      </c>
      <c r="AN279" s="27">
        <f t="shared" si="93"/>
        <v>1</v>
      </c>
      <c r="AO279" s="27" t="str">
        <f t="shared" si="94"/>
        <v xml:space="preserve"> </v>
      </c>
      <c r="AP279" s="27" t="str">
        <f t="shared" si="95"/>
        <v xml:space="preserve"> </v>
      </c>
      <c r="AQ279" s="27" t="str">
        <f t="shared" si="96"/>
        <v xml:space="preserve"> </v>
      </c>
      <c r="AR279" s="22" t="str">
        <f t="shared" si="97"/>
        <v xml:space="preserve"> </v>
      </c>
      <c r="AS279" s="27">
        <f t="shared" si="98"/>
        <v>1</v>
      </c>
    </row>
    <row r="280" spans="2:45">
      <c r="B280" s="2">
        <v>27</v>
      </c>
      <c r="C280" s="14">
        <f t="shared" si="99"/>
        <v>270</v>
      </c>
      <c r="D280" s="18">
        <v>55</v>
      </c>
      <c r="E280" s="18">
        <v>52</v>
      </c>
      <c r="F280" s="18">
        <v>32</v>
      </c>
      <c r="G280" s="18">
        <v>32</v>
      </c>
      <c r="H280" s="18" t="s">
        <v>40</v>
      </c>
      <c r="I280" s="2" t="s">
        <v>220</v>
      </c>
      <c r="J280" s="18" t="s">
        <v>39</v>
      </c>
      <c r="K280" s="14" t="str">
        <f>Magnetic!X280</f>
        <v>NNE</v>
      </c>
      <c r="L280" s="14" t="str">
        <f>IF(ISNA(VLOOKUP(K280,Lookup!$F$7:$G$38,2,0)),"",VLOOKUP(K280,Lookup!$F$7:$G$38,2,0))</f>
        <v>N</v>
      </c>
      <c r="M280" s="2" t="s">
        <v>161</v>
      </c>
      <c r="N280" s="14">
        <f>IF(ISNA(VLOOKUP(M280,Lookup!$B$7:$C$160,2,0)),"",VLOOKUP(M280,Lookup!$B$7:$C$160,2,0))</f>
        <v>8</v>
      </c>
      <c r="O280" s="27">
        <f t="shared" si="80"/>
        <v>8</v>
      </c>
      <c r="P280" s="18" t="s">
        <v>161</v>
      </c>
      <c r="Q280" s="14">
        <f>IF(ISNA(VLOOKUP(P280,Lookup!$B$7:$C$160,2,0)),"",VLOOKUP(P280,Lookup!$B$7:$C$160,2,0))</f>
        <v>8</v>
      </c>
      <c r="R280" s="27">
        <f t="shared" si="81"/>
        <v>8</v>
      </c>
      <c r="S280" s="2" t="s">
        <v>197</v>
      </c>
      <c r="T280" s="18">
        <v>113</v>
      </c>
      <c r="U280" s="18">
        <v>1</v>
      </c>
      <c r="V280" s="18"/>
      <c r="W280" s="18"/>
      <c r="Z280" s="18" t="s">
        <v>191</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f t="shared" si="88"/>
        <v>1</v>
      </c>
      <c r="AI280" s="21" t="str">
        <f t="shared" si="89"/>
        <v xml:space="preserve"> </v>
      </c>
      <c r="AJ280" s="21" t="str">
        <f t="shared" si="90"/>
        <v xml:space="preserve"> </v>
      </c>
      <c r="AK280" s="21" t="str">
        <f t="shared" si="91"/>
        <v xml:space="preserve"> </v>
      </c>
      <c r="AL280" s="21" t="str">
        <f t="shared" si="92"/>
        <v xml:space="preserve"> </v>
      </c>
      <c r="AN280" s="27">
        <f t="shared" si="93"/>
        <v>1</v>
      </c>
      <c r="AO280" s="27" t="str">
        <f t="shared" si="94"/>
        <v xml:space="preserve"> </v>
      </c>
      <c r="AP280" s="27" t="str">
        <f t="shared" si="95"/>
        <v xml:space="preserve"> </v>
      </c>
      <c r="AQ280" s="27" t="str">
        <f t="shared" si="96"/>
        <v xml:space="preserve"> </v>
      </c>
      <c r="AR280" s="22" t="str">
        <f t="shared" si="97"/>
        <v xml:space="preserve"> </v>
      </c>
      <c r="AS280" s="27">
        <f t="shared" si="98"/>
        <v>0</v>
      </c>
    </row>
    <row r="281" spans="2:45">
      <c r="B281" s="2">
        <v>28</v>
      </c>
      <c r="C281" s="14">
        <f t="shared" si="99"/>
        <v>271</v>
      </c>
      <c r="D281" s="18">
        <v>56</v>
      </c>
      <c r="E281" s="18">
        <v>56</v>
      </c>
      <c r="F281" s="18">
        <v>36</v>
      </c>
      <c r="G281" s="18">
        <v>27</v>
      </c>
      <c r="H281" s="18" t="s">
        <v>40</v>
      </c>
      <c r="I281" s="2" t="s">
        <v>220</v>
      </c>
      <c r="J281" s="18" t="s">
        <v>154</v>
      </c>
      <c r="K281" s="14" t="str">
        <f>Magnetic!X281</f>
        <v>N</v>
      </c>
      <c r="L281" s="14" t="str">
        <f>IF(ISNA(VLOOKUP(K281,Lookup!$F$7:$G$38,2,0)),"",VLOOKUP(K281,Lookup!$F$7:$G$38,2,0))</f>
        <v>N</v>
      </c>
      <c r="M281" s="2" t="s">
        <v>162</v>
      </c>
      <c r="N281" s="14">
        <f>IF(ISNA(VLOOKUP(M281,Lookup!$B$7:$C$160,2,0)),"",VLOOKUP(M281,Lookup!$B$7:$C$160,2,0))</f>
        <v>7</v>
      </c>
      <c r="O281" s="27">
        <f t="shared" si="80"/>
        <v>7</v>
      </c>
      <c r="P281" s="18" t="s">
        <v>162</v>
      </c>
      <c r="Q281" s="14">
        <f>IF(ISNA(VLOOKUP(P281,Lookup!$B$7:$C$160,2,0)),"",VLOOKUP(P281,Lookup!$B$7:$C$160,2,0))</f>
        <v>7</v>
      </c>
      <c r="R281" s="27">
        <f t="shared" si="81"/>
        <v>7</v>
      </c>
      <c r="S281" s="2" t="s">
        <v>197</v>
      </c>
      <c r="T281" s="18">
        <v>146</v>
      </c>
      <c r="U281" s="18"/>
      <c r="V281" s="18"/>
      <c r="W281" s="18"/>
      <c r="Z281" s="18" t="s">
        <v>176</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f t="shared" si="87"/>
        <v>1</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27">
        <f t="shared" si="93"/>
        <v>1</v>
      </c>
      <c r="AO281" s="27" t="str">
        <f t="shared" si="94"/>
        <v xml:space="preserve"> </v>
      </c>
      <c r="AP281" s="27" t="str">
        <f t="shared" si="95"/>
        <v xml:space="preserve"> </v>
      </c>
      <c r="AQ281" s="27" t="str">
        <f t="shared" si="96"/>
        <v xml:space="preserve"> </v>
      </c>
      <c r="AR281" s="22" t="str">
        <f t="shared" si="97"/>
        <v xml:space="preserve"> </v>
      </c>
      <c r="AS281" s="27">
        <f t="shared" si="98"/>
        <v>0</v>
      </c>
    </row>
    <row r="282" spans="2:45" ht="28">
      <c r="B282" s="2">
        <v>29</v>
      </c>
      <c r="C282" s="14">
        <f t="shared" si="99"/>
        <v>272</v>
      </c>
      <c r="D282" s="18">
        <v>58</v>
      </c>
      <c r="E282" s="18">
        <v>6</v>
      </c>
      <c r="F282" s="18">
        <v>41</v>
      </c>
      <c r="G282" s="18">
        <v>27</v>
      </c>
      <c r="H282" s="18" t="s">
        <v>40</v>
      </c>
      <c r="I282" s="2" t="s">
        <v>220</v>
      </c>
      <c r="J282" s="18" t="s">
        <v>157</v>
      </c>
      <c r="K282" s="14" t="str">
        <f>Magnetic!X282</f>
        <v>NbE</v>
      </c>
      <c r="L282" s="14" t="str">
        <f>IF(ISNA(VLOOKUP(K282,Lookup!$F$7:$G$38,2,0)),"",VLOOKUP(K282,Lookup!$F$7:$G$38,2,0))</f>
        <v>N</v>
      </c>
      <c r="M282" s="2" t="s">
        <v>198</v>
      </c>
      <c r="N282" s="14">
        <f>IF(ISNA(VLOOKUP(M282,Lookup!$B$7:$C$160,2,0)),"",VLOOKUP(M282,Lookup!$B$7:$C$160,2,0))</f>
        <v>4</v>
      </c>
      <c r="O282" s="27">
        <f t="shared" si="80"/>
        <v>4</v>
      </c>
      <c r="P282" s="18" t="s">
        <v>163</v>
      </c>
      <c r="Q282" s="14">
        <f>IF(ISNA(VLOOKUP(P282,Lookup!$B$7:$C$160,2,0)),"",VLOOKUP(P282,Lookup!$B$7:$C$160,2,0))</f>
        <v>9</v>
      </c>
      <c r="R282" s="27">
        <f t="shared" si="81"/>
        <v>9</v>
      </c>
      <c r="S282" s="2" t="s">
        <v>197</v>
      </c>
      <c r="T282" s="18">
        <v>175</v>
      </c>
      <c r="U282" s="18">
        <v>1</v>
      </c>
      <c r="V282" s="18"/>
      <c r="W282" s="18"/>
      <c r="Z282" s="18" t="s">
        <v>176</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f t="shared" si="89"/>
        <v>1</v>
      </c>
      <c r="AJ282" s="21" t="str">
        <f t="shared" si="90"/>
        <v xml:space="preserve"> </v>
      </c>
      <c r="AK282" s="21" t="str">
        <f t="shared" si="91"/>
        <v xml:space="preserve"> </v>
      </c>
      <c r="AL282" s="21" t="str">
        <f t="shared" si="92"/>
        <v xml:space="preserve"> </v>
      </c>
      <c r="AN282" s="27">
        <f t="shared" si="93"/>
        <v>1</v>
      </c>
      <c r="AO282" s="27" t="str">
        <f t="shared" si="94"/>
        <v xml:space="preserve"> </v>
      </c>
      <c r="AP282" s="27" t="str">
        <f t="shared" si="95"/>
        <v xml:space="preserve"> </v>
      </c>
      <c r="AQ282" s="27" t="str">
        <f t="shared" si="96"/>
        <v xml:space="preserve"> </v>
      </c>
      <c r="AR282" s="22" t="str">
        <f t="shared" si="97"/>
        <v xml:space="preserve"> </v>
      </c>
      <c r="AS282" s="27">
        <f t="shared" si="98"/>
        <v>1</v>
      </c>
    </row>
    <row r="283" spans="2:45" ht="28">
      <c r="B283" s="2">
        <v>30</v>
      </c>
      <c r="C283" s="14">
        <f t="shared" si="99"/>
        <v>273</v>
      </c>
      <c r="D283" s="18">
        <v>58</v>
      </c>
      <c r="E283" s="18">
        <v>55</v>
      </c>
      <c r="F283" s="18">
        <v>44</v>
      </c>
      <c r="G283" s="18">
        <v>34</v>
      </c>
      <c r="H283" s="18" t="s">
        <v>40</v>
      </c>
      <c r="I283" s="2" t="s">
        <v>220</v>
      </c>
      <c r="J283" s="18" t="s">
        <v>146</v>
      </c>
      <c r="K283" s="14" t="str">
        <f>Magnetic!X283</f>
        <v>Variable</v>
      </c>
      <c r="L283" s="14" t="str">
        <f>IF(ISNA(VLOOKUP(K283,Lookup!$F$7:$G$38,2,0)),"",VLOOKUP(K283,Lookup!$F$7:$G$38,2,0))</f>
        <v/>
      </c>
      <c r="M283" s="2" t="s">
        <v>202</v>
      </c>
      <c r="N283" s="14">
        <f>IF(ISNA(VLOOKUP(M283,Lookup!$B$7:$C$160,2,0)),"",VLOOKUP(M283,Lookup!$B$7:$C$160,2,0))</f>
        <v>0</v>
      </c>
      <c r="O283" s="27">
        <f t="shared" si="80"/>
        <v>0</v>
      </c>
      <c r="P283" s="18" t="s">
        <v>163</v>
      </c>
      <c r="Q283" s="14">
        <f>IF(ISNA(VLOOKUP(P283,Lookup!$B$7:$C$160,2,0)),"",VLOOKUP(P283,Lookup!$B$7:$C$160,2,0))</f>
        <v>9</v>
      </c>
      <c r="R283" s="27">
        <f t="shared" si="81"/>
        <v>9</v>
      </c>
      <c r="S283" s="2" t="s">
        <v>193</v>
      </c>
      <c r="T283" s="18">
        <v>107</v>
      </c>
      <c r="U283" s="18">
        <v>1</v>
      </c>
      <c r="V283" s="18"/>
      <c r="W283" s="18"/>
      <c r="Z283" s="18" t="s">
        <v>175</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f t="shared" si="89"/>
        <v>1</v>
      </c>
      <c r="AJ283" s="21" t="str">
        <f t="shared" si="90"/>
        <v xml:space="preserve"> </v>
      </c>
      <c r="AK283" s="21" t="str">
        <f t="shared" si="91"/>
        <v xml:space="preserve"> </v>
      </c>
      <c r="AL283" s="21" t="str">
        <f t="shared" si="92"/>
        <v xml:space="preserve"> </v>
      </c>
      <c r="AN283" s="27" t="str">
        <f t="shared" si="93"/>
        <v xml:space="preserve"> </v>
      </c>
      <c r="AO283" s="27" t="str">
        <f t="shared" si="94"/>
        <v xml:space="preserve"> </v>
      </c>
      <c r="AP283" s="27" t="str">
        <f t="shared" si="95"/>
        <v xml:space="preserve"> </v>
      </c>
      <c r="AQ283" s="27" t="str">
        <f t="shared" si="96"/>
        <v xml:space="preserve"> </v>
      </c>
      <c r="AR283" s="22" t="str">
        <f t="shared" si="97"/>
        <v xml:space="preserve"> </v>
      </c>
      <c r="AS283" s="27">
        <f t="shared" si="98"/>
        <v>1</v>
      </c>
    </row>
    <row r="284" spans="2:45" ht="28">
      <c r="B284" s="20">
        <v>37165</v>
      </c>
      <c r="C284" s="14">
        <f t="shared" si="99"/>
        <v>274</v>
      </c>
      <c r="D284" s="18">
        <v>59</v>
      </c>
      <c r="E284" s="18">
        <v>31</v>
      </c>
      <c r="F284" s="18">
        <v>47</v>
      </c>
      <c r="G284" s="18">
        <v>27</v>
      </c>
      <c r="H284" s="18" t="s">
        <v>40</v>
      </c>
      <c r="I284" s="2" t="s">
        <v>220</v>
      </c>
      <c r="J284" s="18" t="s">
        <v>148</v>
      </c>
      <c r="K284" s="14" t="str">
        <f>Magnetic!X284</f>
        <v>S</v>
      </c>
      <c r="L284" s="14" t="str">
        <f>IF(ISNA(VLOOKUP(K284,Lookup!$F$7:$G$38,2,0)),"",VLOOKUP(K284,Lookup!$F$7:$G$38,2,0))</f>
        <v>S</v>
      </c>
      <c r="M284" s="2" t="s">
        <v>163</v>
      </c>
      <c r="N284" s="14">
        <f>IF(ISNA(VLOOKUP(M284,Lookup!$B$7:$C$160,2,0)),"",VLOOKUP(M284,Lookup!$B$7:$C$160,2,0))</f>
        <v>9</v>
      </c>
      <c r="O284" s="27">
        <f t="shared" si="80"/>
        <v>9</v>
      </c>
      <c r="P284" s="18" t="s">
        <v>163</v>
      </c>
      <c r="Q284" s="14">
        <f>IF(ISNA(VLOOKUP(P284,Lookup!$B$7:$C$160,2,0)),"",VLOOKUP(P284,Lookup!$B$7:$C$160,2,0))</f>
        <v>9</v>
      </c>
      <c r="R284" s="27">
        <f t="shared" si="81"/>
        <v>9</v>
      </c>
      <c r="S284" s="2" t="s">
        <v>197</v>
      </c>
      <c r="T284" s="18">
        <v>90</v>
      </c>
      <c r="U284" s="18"/>
      <c r="V284" s="18"/>
      <c r="W284" s="18"/>
      <c r="Z284" s="18" t="s">
        <v>175</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f t="shared" si="89"/>
        <v>1</v>
      </c>
      <c r="AJ284" s="21" t="str">
        <f t="shared" si="90"/>
        <v xml:space="preserve"> </v>
      </c>
      <c r="AK284" s="21" t="str">
        <f t="shared" si="91"/>
        <v xml:space="preserve"> </v>
      </c>
      <c r="AL284" s="21" t="str">
        <f t="shared" si="92"/>
        <v xml:space="preserve"> </v>
      </c>
      <c r="AN284" s="27" t="str">
        <f t="shared" si="93"/>
        <v xml:space="preserve"> </v>
      </c>
      <c r="AO284" s="27" t="str">
        <f t="shared" si="94"/>
        <v xml:space="preserve"> </v>
      </c>
      <c r="AP284" s="27">
        <f t="shared" si="95"/>
        <v>1</v>
      </c>
      <c r="AQ284" s="27" t="str">
        <f t="shared" si="96"/>
        <v xml:space="preserve"> </v>
      </c>
      <c r="AR284" s="22" t="str">
        <f t="shared" si="97"/>
        <v xml:space="preserve"> </v>
      </c>
      <c r="AS284" s="27">
        <f t="shared" si="98"/>
        <v>1</v>
      </c>
    </row>
    <row r="285" spans="2:45" ht="42">
      <c r="B285" s="2">
        <v>2</v>
      </c>
      <c r="C285" s="14">
        <f t="shared" si="99"/>
        <v>275</v>
      </c>
      <c r="D285" s="18">
        <v>59</v>
      </c>
      <c r="E285" s="18">
        <v>13</v>
      </c>
      <c r="F285" s="18">
        <v>47</v>
      </c>
      <c r="G285" s="18">
        <v>54</v>
      </c>
      <c r="H285" s="18" t="s">
        <v>40</v>
      </c>
      <c r="I285" s="2" t="s">
        <v>220</v>
      </c>
      <c r="J285" s="18" t="s">
        <v>146</v>
      </c>
      <c r="K285" s="14" t="str">
        <f>Magnetic!X285</f>
        <v>Variable</v>
      </c>
      <c r="L285" s="14" t="str">
        <f>IF(ISNA(VLOOKUP(K285,Lookup!$F$7:$G$38,2,0)),"",VLOOKUP(K285,Lookup!$F$7:$G$38,2,0))</f>
        <v/>
      </c>
      <c r="M285" s="2" t="s">
        <v>164</v>
      </c>
      <c r="N285" s="14">
        <f>IF(ISNA(VLOOKUP(M285,Lookup!$B$7:$C$160,2,0)),"",VLOOKUP(M285,Lookup!$B$7:$C$160,2,0))</f>
        <v>5</v>
      </c>
      <c r="O285" s="27">
        <f t="shared" si="80"/>
        <v>5</v>
      </c>
      <c r="P285" s="18" t="s">
        <v>169</v>
      </c>
      <c r="Q285" s="14">
        <f>IF(ISNA(VLOOKUP(P285,Lookup!$B$7:$C$160,2,0)),"",VLOOKUP(P285,Lookup!$B$7:$C$160,2,0))</f>
        <v>10</v>
      </c>
      <c r="R285" s="27">
        <f t="shared" si="81"/>
        <v>10</v>
      </c>
      <c r="S285" s="2" t="s">
        <v>199</v>
      </c>
      <c r="T285" s="18">
        <v>28</v>
      </c>
      <c r="U285" s="18">
        <v>1</v>
      </c>
      <c r="V285" s="18"/>
      <c r="W285" s="18"/>
      <c r="Z285" s="18" t="s">
        <v>175</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f t="shared" si="90"/>
        <v>1</v>
      </c>
      <c r="AK285" s="21" t="str">
        <f t="shared" si="91"/>
        <v xml:space="preserve"> </v>
      </c>
      <c r="AL285" s="21" t="str">
        <f t="shared" si="92"/>
        <v xml:space="preserve"> </v>
      </c>
      <c r="AN285" s="27" t="str">
        <f t="shared" si="93"/>
        <v xml:space="preserve"> </v>
      </c>
      <c r="AO285" s="27" t="str">
        <f t="shared" si="94"/>
        <v xml:space="preserve"> </v>
      </c>
      <c r="AP285" s="27" t="str">
        <f t="shared" si="95"/>
        <v xml:space="preserve"> </v>
      </c>
      <c r="AQ285" s="27" t="str">
        <f t="shared" si="96"/>
        <v xml:space="preserve"> </v>
      </c>
      <c r="AR285" s="22" t="str">
        <f t="shared" si="97"/>
        <v xml:space="preserve"> </v>
      </c>
      <c r="AS285" s="27">
        <f t="shared" si="98"/>
        <v>1</v>
      </c>
    </row>
    <row r="286" spans="2:45">
      <c r="B286" s="2">
        <v>3</v>
      </c>
      <c r="C286" s="14">
        <f t="shared" si="99"/>
        <v>276</v>
      </c>
      <c r="D286" s="18">
        <v>59</v>
      </c>
      <c r="E286" s="18">
        <v>0</v>
      </c>
      <c r="F286" s="18">
        <v>49</v>
      </c>
      <c r="G286" s="18">
        <v>50</v>
      </c>
      <c r="H286" s="18" t="s">
        <v>40</v>
      </c>
      <c r="I286" s="2" t="s">
        <v>220</v>
      </c>
      <c r="J286" s="18" t="s">
        <v>140</v>
      </c>
      <c r="K286" s="14" t="str">
        <f>Magnetic!X286</f>
        <v>SW</v>
      </c>
      <c r="L286" s="14" t="str">
        <f>IF(ISNA(VLOOKUP(K286,Lookup!$F$7:$G$38,2,0)),"",VLOOKUP(K286,Lookup!$F$7:$G$38,2,0))</f>
        <v>S</v>
      </c>
      <c r="M286" s="2" t="s">
        <v>161</v>
      </c>
      <c r="N286" s="14">
        <f>IF(ISNA(VLOOKUP(M286,Lookup!$B$7:$C$160,2,0)),"",VLOOKUP(M286,Lookup!$B$7:$C$160,2,0))</f>
        <v>8</v>
      </c>
      <c r="O286" s="27">
        <f t="shared" si="80"/>
        <v>8</v>
      </c>
      <c r="P286" s="18" t="s">
        <v>161</v>
      </c>
      <c r="Q286" s="14">
        <f>IF(ISNA(VLOOKUP(P286,Lookup!$B$7:$C$160,2,0)),"",VLOOKUP(P286,Lookup!$B$7:$C$160,2,0))</f>
        <v>8</v>
      </c>
      <c r="R286" s="27">
        <f t="shared" si="81"/>
        <v>8</v>
      </c>
      <c r="S286" s="2" t="s">
        <v>193</v>
      </c>
      <c r="T286" s="18">
        <v>61</v>
      </c>
      <c r="U286" s="18">
        <v>1</v>
      </c>
      <c r="V286" s="18"/>
      <c r="W286" s="18"/>
      <c r="Z286" s="18" t="s">
        <v>175</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7" t="str">
        <f t="shared" si="93"/>
        <v xml:space="preserve"> </v>
      </c>
      <c r="AO286" s="27" t="str">
        <f t="shared" si="94"/>
        <v xml:space="preserve"> </v>
      </c>
      <c r="AP286" s="27">
        <f t="shared" si="95"/>
        <v>1</v>
      </c>
      <c r="AQ286" s="27" t="str">
        <f t="shared" si="96"/>
        <v xml:space="preserve"> </v>
      </c>
      <c r="AR286" s="22" t="str">
        <f t="shared" si="97"/>
        <v xml:space="preserve"> </v>
      </c>
      <c r="AS286" s="27">
        <f t="shared" si="98"/>
        <v>0</v>
      </c>
    </row>
    <row r="287" spans="2:45">
      <c r="B287" s="2">
        <v>4</v>
      </c>
      <c r="C287" s="14">
        <f t="shared" si="99"/>
        <v>277</v>
      </c>
      <c r="D287" s="18">
        <v>59</v>
      </c>
      <c r="E287" s="18">
        <v>23</v>
      </c>
      <c r="F287" s="18">
        <v>53</v>
      </c>
      <c r="G287" s="18">
        <v>24</v>
      </c>
      <c r="H287" s="18" t="s">
        <v>40</v>
      </c>
      <c r="I287" s="2" t="s">
        <v>220</v>
      </c>
      <c r="J287" s="18" t="s">
        <v>150</v>
      </c>
      <c r="K287" s="14" t="str">
        <f>Magnetic!X287</f>
        <v>SWbW</v>
      </c>
      <c r="L287" s="14" t="str">
        <f>IF(ISNA(VLOOKUP(K287,Lookup!$F$7:$G$38,2,0)),"",VLOOKUP(K287,Lookup!$F$7:$G$38,2,0))</f>
        <v>W</v>
      </c>
      <c r="M287" s="2" t="s">
        <v>164</v>
      </c>
      <c r="N287" s="14">
        <f>IF(ISNA(VLOOKUP(M287,Lookup!$B$7:$C$160,2,0)),"",VLOOKUP(M287,Lookup!$B$7:$C$160,2,0))</f>
        <v>5</v>
      </c>
      <c r="O287" s="27">
        <f t="shared" si="80"/>
        <v>5</v>
      </c>
      <c r="P287" s="18" t="s">
        <v>162</v>
      </c>
      <c r="Q287" s="14">
        <f>IF(ISNA(VLOOKUP(P287,Lookup!$B$7:$C$160,2,0)),"",VLOOKUP(P287,Lookup!$B$7:$C$160,2,0))</f>
        <v>7</v>
      </c>
      <c r="R287" s="27">
        <f t="shared" si="81"/>
        <v>7</v>
      </c>
      <c r="S287" s="2" t="s">
        <v>193</v>
      </c>
      <c r="T287" s="18">
        <v>112</v>
      </c>
      <c r="U287" s="18">
        <v>1</v>
      </c>
      <c r="V287" s="18"/>
      <c r="W287" s="18"/>
      <c r="Z287" s="18" t="s">
        <v>173</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f t="shared" si="87"/>
        <v>1</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t="str">
        <f t="shared" si="95"/>
        <v xml:space="preserve"> </v>
      </c>
      <c r="AQ287" s="27">
        <f t="shared" si="96"/>
        <v>1</v>
      </c>
      <c r="AR287" s="22" t="str">
        <f t="shared" si="97"/>
        <v xml:space="preserve"> </v>
      </c>
      <c r="AS287" s="27">
        <f t="shared" si="98"/>
        <v>0</v>
      </c>
    </row>
    <row r="288" spans="2:45" ht="28">
      <c r="B288" s="2">
        <v>5</v>
      </c>
      <c r="C288" s="14">
        <f t="shared" si="99"/>
        <v>278</v>
      </c>
      <c r="D288" s="18">
        <v>59</v>
      </c>
      <c r="E288" s="18">
        <v>6</v>
      </c>
      <c r="F288" s="18">
        <v>54</v>
      </c>
      <c r="G288" s="18">
        <v>9</v>
      </c>
      <c r="H288" s="18" t="s">
        <v>40</v>
      </c>
      <c r="I288" s="2" t="s">
        <v>220</v>
      </c>
      <c r="J288" s="18" t="s">
        <v>158</v>
      </c>
      <c r="K288" s="14" t="str">
        <f>Magnetic!X288</f>
        <v>SSE</v>
      </c>
      <c r="L288" s="14" t="str">
        <f>IF(ISNA(VLOOKUP(K288,Lookup!$F$7:$G$38,2,0)),"",VLOOKUP(K288,Lookup!$F$7:$G$38,2,0))</f>
        <v>S</v>
      </c>
      <c r="M288" s="2" t="s">
        <v>202</v>
      </c>
      <c r="N288" s="14">
        <f>IF(ISNA(VLOOKUP(M288,Lookup!$B$7:$C$160,2,0)),"",VLOOKUP(M288,Lookup!$B$7:$C$160,2,0))</f>
        <v>0</v>
      </c>
      <c r="O288" s="27">
        <f t="shared" si="80"/>
        <v>0</v>
      </c>
      <c r="P288" s="18" t="s">
        <v>164</v>
      </c>
      <c r="Q288" s="14">
        <f>IF(ISNA(VLOOKUP(P288,Lookup!$B$7:$C$160,2,0)),"",VLOOKUP(P288,Lookup!$B$7:$C$160,2,0))</f>
        <v>5</v>
      </c>
      <c r="R288" s="27">
        <f t="shared" si="81"/>
        <v>5</v>
      </c>
      <c r="S288" s="2" t="s">
        <v>193</v>
      </c>
      <c r="T288" s="18">
        <v>30</v>
      </c>
      <c r="U288" s="18">
        <v>1</v>
      </c>
      <c r="V288" s="18"/>
      <c r="W288" s="18"/>
      <c r="Z288" s="18" t="s">
        <v>173</v>
      </c>
      <c r="AB288" s="21" t="str">
        <f t="shared" si="82"/>
        <v xml:space="preserve"> </v>
      </c>
      <c r="AC288" s="21" t="str">
        <f t="shared" si="83"/>
        <v xml:space="preserve"> </v>
      </c>
      <c r="AD288" s="21" t="str">
        <f t="shared" si="84"/>
        <v xml:space="preserve"> </v>
      </c>
      <c r="AE288" s="21">
        <f t="shared" si="85"/>
        <v>1</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t="str">
        <f t="shared" si="93"/>
        <v xml:space="preserve"> </v>
      </c>
      <c r="AO288" s="27" t="str">
        <f t="shared" si="94"/>
        <v xml:space="preserve"> </v>
      </c>
      <c r="AP288" s="27">
        <f t="shared" si="95"/>
        <v>1</v>
      </c>
      <c r="AQ288" s="27" t="str">
        <f t="shared" si="96"/>
        <v xml:space="preserve"> </v>
      </c>
      <c r="AR288" s="22" t="str">
        <f t="shared" si="97"/>
        <v xml:space="preserve"> </v>
      </c>
      <c r="AS288" s="27">
        <f t="shared" si="98"/>
        <v>0</v>
      </c>
    </row>
    <row r="289" spans="2:45" ht="28">
      <c r="B289" s="2">
        <v>6</v>
      </c>
      <c r="C289" s="14">
        <f t="shared" si="99"/>
        <v>279</v>
      </c>
      <c r="D289" s="18">
        <v>59</v>
      </c>
      <c r="E289" s="18">
        <v>8</v>
      </c>
      <c r="F289" s="18">
        <v>55</v>
      </c>
      <c r="G289" s="18">
        <v>12</v>
      </c>
      <c r="H289" s="18" t="s">
        <v>40</v>
      </c>
      <c r="I289" s="2" t="s">
        <v>220</v>
      </c>
      <c r="J289" s="18" t="s">
        <v>146</v>
      </c>
      <c r="K289" s="14" t="str">
        <f>Magnetic!X289</f>
        <v>Variable</v>
      </c>
      <c r="L289" s="14" t="str">
        <f>IF(ISNA(VLOOKUP(K289,Lookup!$F$7:$G$38,2,0)),"",VLOOKUP(K289,Lookup!$F$7:$G$38,2,0))</f>
        <v/>
      </c>
      <c r="M289" s="2" t="s">
        <v>164</v>
      </c>
      <c r="N289" s="14">
        <f>IF(ISNA(VLOOKUP(M289,Lookup!$B$7:$C$160,2,0)),"",VLOOKUP(M289,Lookup!$B$7:$C$160,2,0))</f>
        <v>5</v>
      </c>
      <c r="O289" s="27">
        <f t="shared" si="80"/>
        <v>5</v>
      </c>
      <c r="P289" s="18" t="s">
        <v>164</v>
      </c>
      <c r="Q289" s="14">
        <f>IF(ISNA(VLOOKUP(P289,Lookup!$B$7:$C$160,2,0)),"",VLOOKUP(P289,Lookup!$B$7:$C$160,2,0))</f>
        <v>5</v>
      </c>
      <c r="R289" s="27">
        <f t="shared" si="81"/>
        <v>5</v>
      </c>
      <c r="S289" s="2" t="s">
        <v>193</v>
      </c>
      <c r="T289" s="18">
        <v>33</v>
      </c>
      <c r="U289" s="18">
        <v>1</v>
      </c>
      <c r="V289" s="18"/>
      <c r="W289" s="18"/>
      <c r="Z289" s="18" t="s">
        <v>173</v>
      </c>
      <c r="AB289" s="21" t="str">
        <f t="shared" si="82"/>
        <v xml:space="preserve"> </v>
      </c>
      <c r="AC289" s="21" t="str">
        <f t="shared" si="83"/>
        <v xml:space="preserve"> </v>
      </c>
      <c r="AD289" s="21" t="str">
        <f t="shared" si="84"/>
        <v xml:space="preserve"> </v>
      </c>
      <c r="AE289" s="21">
        <f t="shared" si="85"/>
        <v>1</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7" t="str">
        <f t="shared" si="93"/>
        <v xml:space="preserve"> </v>
      </c>
      <c r="AO289" s="27" t="str">
        <f t="shared" si="94"/>
        <v xml:space="preserve"> </v>
      </c>
      <c r="AP289" s="27" t="str">
        <f t="shared" si="95"/>
        <v xml:space="preserve"> </v>
      </c>
      <c r="AQ289" s="27" t="str">
        <f t="shared" si="96"/>
        <v xml:space="preserve"> </v>
      </c>
      <c r="AR289" s="22" t="str">
        <f t="shared" si="97"/>
        <v xml:space="preserve"> </v>
      </c>
      <c r="AS289" s="27">
        <f t="shared" si="98"/>
        <v>0</v>
      </c>
    </row>
    <row r="290" spans="2:45" ht="28">
      <c r="B290" s="2">
        <v>7</v>
      </c>
      <c r="C290" s="14">
        <f t="shared" si="99"/>
        <v>280</v>
      </c>
      <c r="D290" s="18">
        <v>59</v>
      </c>
      <c r="E290" s="18">
        <v>40</v>
      </c>
      <c r="F290" s="18">
        <v>57</v>
      </c>
      <c r="G290" s="18">
        <v>6</v>
      </c>
      <c r="H290" s="18" t="s">
        <v>40</v>
      </c>
      <c r="I290" s="2" t="s">
        <v>220</v>
      </c>
      <c r="J290" s="18" t="s">
        <v>146</v>
      </c>
      <c r="K290" s="14" t="str">
        <f>Magnetic!X290</f>
        <v>Variable</v>
      </c>
      <c r="L290" s="14" t="str">
        <f>IF(ISNA(VLOOKUP(K290,Lookup!$F$7:$G$38,2,0)),"",VLOOKUP(K290,Lookup!$F$7:$G$38,2,0))</f>
        <v/>
      </c>
      <c r="M290" s="2" t="s">
        <v>164</v>
      </c>
      <c r="N290" s="14">
        <f>IF(ISNA(VLOOKUP(M290,Lookup!$B$7:$C$160,2,0)),"",VLOOKUP(M290,Lookup!$B$7:$C$160,2,0))</f>
        <v>5</v>
      </c>
      <c r="O290" s="27">
        <f t="shared" si="80"/>
        <v>5</v>
      </c>
      <c r="P290" s="18" t="s">
        <v>164</v>
      </c>
      <c r="Q290" s="14">
        <f>IF(ISNA(VLOOKUP(P290,Lookup!$B$7:$C$160,2,0)),"",VLOOKUP(P290,Lookup!$B$7:$C$160,2,0))</f>
        <v>5</v>
      </c>
      <c r="R290" s="27">
        <f t="shared" si="81"/>
        <v>5</v>
      </c>
      <c r="S290" s="2" t="s">
        <v>193</v>
      </c>
      <c r="T290" s="18">
        <v>65</v>
      </c>
      <c r="U290" s="18">
        <v>1</v>
      </c>
      <c r="V290" s="18"/>
      <c r="W290" s="18"/>
      <c r="Z290" s="18" t="s">
        <v>173</v>
      </c>
      <c r="AB290" s="21" t="str">
        <f t="shared" si="82"/>
        <v xml:space="preserve"> </v>
      </c>
      <c r="AC290" s="21" t="str">
        <f t="shared" si="83"/>
        <v xml:space="preserve"> </v>
      </c>
      <c r="AD290" s="21" t="str">
        <f t="shared" si="84"/>
        <v xml:space="preserve"> </v>
      </c>
      <c r="AE290" s="21">
        <f t="shared" si="85"/>
        <v>1</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t="str">
        <f t="shared" si="95"/>
        <v xml:space="preserve"> </v>
      </c>
      <c r="AQ290" s="27" t="str">
        <f t="shared" si="96"/>
        <v xml:space="preserve"> </v>
      </c>
      <c r="AR290" s="22" t="str">
        <f t="shared" si="97"/>
        <v xml:space="preserve"> </v>
      </c>
      <c r="AS290" s="27">
        <f t="shared" si="98"/>
        <v>0</v>
      </c>
    </row>
    <row r="291" spans="2:45">
      <c r="B291" s="2">
        <v>8</v>
      </c>
      <c r="C291" s="14">
        <f t="shared" si="99"/>
        <v>281</v>
      </c>
      <c r="D291" s="18">
        <v>59</v>
      </c>
      <c r="E291" s="18">
        <v>12</v>
      </c>
      <c r="F291" s="18">
        <v>57</v>
      </c>
      <c r="G291" s="18">
        <v>37</v>
      </c>
      <c r="H291" s="18" t="s">
        <v>40</v>
      </c>
      <c r="I291" s="2" t="s">
        <v>220</v>
      </c>
      <c r="J291" s="18" t="s">
        <v>159</v>
      </c>
      <c r="K291" s="14" t="str">
        <f>Magnetic!X291</f>
        <v>WSW</v>
      </c>
      <c r="L291" s="14" t="str">
        <f>IF(ISNA(VLOOKUP(K291,Lookup!$F$7:$G$38,2,0)),"",VLOOKUP(K291,Lookup!$F$7:$G$38,2,0))</f>
        <v>W</v>
      </c>
      <c r="M291" s="2" t="s">
        <v>203</v>
      </c>
      <c r="N291" s="14">
        <f>IF(ISNA(VLOOKUP(M291,Lookup!$B$7:$C$160,2,0)),"",VLOOKUP(M291,Lookup!$B$7:$C$160,2,0))</f>
        <v>1</v>
      </c>
      <c r="O291" s="27">
        <f t="shared" si="80"/>
        <v>1</v>
      </c>
      <c r="P291" s="18" t="s">
        <v>161</v>
      </c>
      <c r="Q291" s="14">
        <f>IF(ISNA(VLOOKUP(P291,Lookup!$B$7:$C$160,2,0)),"",VLOOKUP(P291,Lookup!$B$7:$C$160,2,0))</f>
        <v>8</v>
      </c>
      <c r="R291" s="27">
        <f t="shared" si="81"/>
        <v>8</v>
      </c>
      <c r="S291" s="2" t="s">
        <v>199</v>
      </c>
      <c r="T291" s="2">
        <v>35</v>
      </c>
      <c r="U291" s="18">
        <v>1</v>
      </c>
      <c r="V291" s="18"/>
      <c r="W291" s="18"/>
      <c r="Z291" s="18" t="s">
        <v>173</v>
      </c>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f t="shared" si="88"/>
        <v>1</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t="str">
        <f t="shared" si="95"/>
        <v xml:space="preserve"> </v>
      </c>
      <c r="AQ291" s="27">
        <f t="shared" si="96"/>
        <v>1</v>
      </c>
      <c r="AR291" s="22" t="str">
        <f t="shared" si="97"/>
        <v xml:space="preserve"> </v>
      </c>
      <c r="AS291" s="27">
        <f t="shared" si="98"/>
        <v>0</v>
      </c>
    </row>
    <row r="292" spans="2:45">
      <c r="B292" s="2">
        <v>9</v>
      </c>
      <c r="C292" s="14">
        <f t="shared" si="99"/>
        <v>282</v>
      </c>
      <c r="D292" s="18">
        <v>59</v>
      </c>
      <c r="E292" s="18">
        <v>32</v>
      </c>
      <c r="F292" s="18">
        <v>58</v>
      </c>
      <c r="G292" s="18">
        <v>39</v>
      </c>
      <c r="H292" s="18" t="s">
        <v>40</v>
      </c>
      <c r="I292" s="2" t="s">
        <v>220</v>
      </c>
      <c r="J292" s="18" t="s">
        <v>146</v>
      </c>
      <c r="K292" s="14" t="str">
        <f>Magnetic!X292</f>
        <v>Variable</v>
      </c>
      <c r="L292" s="14" t="str">
        <f>IF(ISNA(VLOOKUP(K292,Lookup!$F$7:$G$38,2,0)),"",VLOOKUP(K292,Lookup!$F$7:$G$38,2,0))</f>
        <v/>
      </c>
      <c r="M292" s="2" t="s">
        <v>161</v>
      </c>
      <c r="N292" s="14">
        <f>IF(ISNA(VLOOKUP(M292,Lookup!$B$7:$C$160,2,0)),"",VLOOKUP(M292,Lookup!$B$7:$C$160,2,0))</f>
        <v>8</v>
      </c>
      <c r="O292" s="27">
        <f t="shared" si="80"/>
        <v>8</v>
      </c>
      <c r="P292" s="18" t="s">
        <v>161</v>
      </c>
      <c r="Q292" s="14">
        <f>IF(ISNA(VLOOKUP(P292,Lookup!$B$7:$C$160,2,0)),"",VLOOKUP(P292,Lookup!$B$7:$C$160,2,0))</f>
        <v>8</v>
      </c>
      <c r="R292" s="27">
        <f t="shared" si="81"/>
        <v>8</v>
      </c>
      <c r="S292" s="2" t="s">
        <v>197</v>
      </c>
      <c r="T292" s="2">
        <v>35</v>
      </c>
      <c r="U292" s="18">
        <v>1</v>
      </c>
      <c r="V292" s="18"/>
      <c r="W292" s="18"/>
      <c r="Z292" s="18" t="s">
        <v>173</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f t="shared" si="88"/>
        <v>1</v>
      </c>
      <c r="AI292" s="21" t="str">
        <f t="shared" si="89"/>
        <v xml:space="preserve"> </v>
      </c>
      <c r="AJ292" s="21" t="str">
        <f t="shared" si="90"/>
        <v xml:space="preserve"> </v>
      </c>
      <c r="AK292" s="21" t="str">
        <f t="shared" si="91"/>
        <v xml:space="preserve"> </v>
      </c>
      <c r="AL292" s="21" t="str">
        <f t="shared" si="92"/>
        <v xml:space="preserve"> </v>
      </c>
      <c r="AN292" s="27" t="str">
        <f t="shared" si="93"/>
        <v xml:space="preserve"> </v>
      </c>
      <c r="AO292" s="27" t="str">
        <f t="shared" si="94"/>
        <v xml:space="preserve"> </v>
      </c>
      <c r="AP292" s="27" t="str">
        <f t="shared" si="95"/>
        <v xml:space="preserve"> </v>
      </c>
      <c r="AQ292" s="27" t="str">
        <f t="shared" si="96"/>
        <v xml:space="preserve"> </v>
      </c>
      <c r="AR292" s="22" t="str">
        <f t="shared" si="97"/>
        <v xml:space="preserve"> </v>
      </c>
      <c r="AS292" s="27">
        <f t="shared" si="98"/>
        <v>0</v>
      </c>
    </row>
    <row r="293" spans="2:45" ht="28">
      <c r="B293" s="2">
        <v>10</v>
      </c>
      <c r="C293" s="14">
        <f t="shared" si="99"/>
        <v>283</v>
      </c>
      <c r="D293" s="18">
        <v>58</v>
      </c>
      <c r="E293" s="18">
        <v>42</v>
      </c>
      <c r="F293" s="18">
        <v>56</v>
      </c>
      <c r="G293" s="18">
        <v>27</v>
      </c>
      <c r="H293" s="18" t="s">
        <v>40</v>
      </c>
      <c r="I293" s="2" t="s">
        <v>220</v>
      </c>
      <c r="J293" s="18" t="s">
        <v>148</v>
      </c>
      <c r="K293" s="14" t="str">
        <f>Magnetic!X293</f>
        <v>S</v>
      </c>
      <c r="L293" s="14" t="str">
        <f>IF(ISNA(VLOOKUP(K293,Lookup!$F$7:$G$38,2,0)),"",VLOOKUP(K293,Lookup!$F$7:$G$38,2,0))</f>
        <v>S</v>
      </c>
      <c r="M293" s="2" t="s">
        <v>163</v>
      </c>
      <c r="N293" s="14">
        <f>IF(ISNA(VLOOKUP(M293,Lookup!$B$7:$C$160,2,0)),"",VLOOKUP(M293,Lookup!$B$7:$C$160,2,0))</f>
        <v>9</v>
      </c>
      <c r="O293" s="27">
        <f t="shared" si="80"/>
        <v>9</v>
      </c>
      <c r="P293" s="18" t="s">
        <v>163</v>
      </c>
      <c r="Q293" s="14">
        <f>IF(ISNA(VLOOKUP(P293,Lookup!$B$7:$C$160,2,0)),"",VLOOKUP(P293,Lookup!$B$7:$C$160,2,0))</f>
        <v>9</v>
      </c>
      <c r="R293" s="27">
        <f t="shared" si="81"/>
        <v>9</v>
      </c>
      <c r="S293" s="2">
        <v>-99</v>
      </c>
      <c r="T293" s="2">
        <v>84</v>
      </c>
      <c r="U293" s="18">
        <v>1</v>
      </c>
      <c r="V293" s="18"/>
      <c r="W293" s="18"/>
      <c r="Z293" s="18" t="s">
        <v>173</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f t="shared" si="89"/>
        <v>1</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f t="shared" si="95"/>
        <v>1</v>
      </c>
      <c r="AQ293" s="27" t="str">
        <f t="shared" si="96"/>
        <v xml:space="preserve"> </v>
      </c>
      <c r="AR293" s="22" t="str">
        <f t="shared" si="97"/>
        <v xml:space="preserve"> </v>
      </c>
      <c r="AS293" s="27">
        <f t="shared" si="98"/>
        <v>1</v>
      </c>
    </row>
    <row r="294" spans="2:45" ht="28">
      <c r="B294" s="2">
        <v>11</v>
      </c>
      <c r="C294" s="14">
        <f t="shared" si="99"/>
        <v>284</v>
      </c>
      <c r="D294" s="18">
        <v>59</v>
      </c>
      <c r="E294" s="18">
        <v>23</v>
      </c>
      <c r="F294" s="18">
        <v>56</v>
      </c>
      <c r="G294" s="18">
        <v>4</v>
      </c>
      <c r="H294" s="18" t="s">
        <v>40</v>
      </c>
      <c r="I294" s="2" t="s">
        <v>220</v>
      </c>
      <c r="J294" s="18" t="s">
        <v>160</v>
      </c>
      <c r="K294" s="14" t="str">
        <f>Magnetic!X294</f>
        <v>EbS</v>
      </c>
      <c r="L294" s="14" t="str">
        <f>IF(ISNA(VLOOKUP(K294,Lookup!$F$7:$G$38,2,0)),"",VLOOKUP(K294,Lookup!$F$7:$G$38,2,0))</f>
        <v>E</v>
      </c>
      <c r="M294" s="2" t="s">
        <v>161</v>
      </c>
      <c r="N294" s="14">
        <f>IF(ISNA(VLOOKUP(M294,Lookup!$B$7:$C$160,2,0)),"",VLOOKUP(M294,Lookup!$B$7:$C$160,2,0))</f>
        <v>8</v>
      </c>
      <c r="O294" s="27">
        <f t="shared" si="80"/>
        <v>8</v>
      </c>
      <c r="P294" s="18" t="s">
        <v>163</v>
      </c>
      <c r="Q294" s="14">
        <f>IF(ISNA(VLOOKUP(P294,Lookup!$B$7:$C$160,2,0)),"",VLOOKUP(P294,Lookup!$B$7:$C$160,2,0))</f>
        <v>9</v>
      </c>
      <c r="R294" s="27">
        <f t="shared" si="81"/>
        <v>9</v>
      </c>
      <c r="S294" s="2" t="s">
        <v>193</v>
      </c>
      <c r="T294" s="2">
        <v>42</v>
      </c>
      <c r="U294" s="18">
        <v>1</v>
      </c>
      <c r="V294" s="18"/>
      <c r="W294" s="18"/>
      <c r="Z294" s="18" t="s">
        <v>173</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f t="shared" si="89"/>
        <v>1</v>
      </c>
      <c r="AJ294" s="21" t="str">
        <f t="shared" si="90"/>
        <v xml:space="preserve"> </v>
      </c>
      <c r="AK294" s="21" t="str">
        <f t="shared" si="91"/>
        <v xml:space="preserve"> </v>
      </c>
      <c r="AL294" s="21" t="str">
        <f t="shared" si="92"/>
        <v xml:space="preserve"> </v>
      </c>
      <c r="AN294" s="27" t="str">
        <f t="shared" si="93"/>
        <v xml:space="preserve"> </v>
      </c>
      <c r="AO294" s="27">
        <f t="shared" si="94"/>
        <v>1</v>
      </c>
      <c r="AP294" s="27" t="str">
        <f t="shared" si="95"/>
        <v xml:space="preserve"> </v>
      </c>
      <c r="AQ294" s="27" t="str">
        <f t="shared" si="96"/>
        <v xml:space="preserve"> </v>
      </c>
      <c r="AR294" s="22" t="str">
        <f t="shared" si="97"/>
        <v xml:space="preserve"> </v>
      </c>
      <c r="AS294" s="27">
        <f t="shared" si="98"/>
        <v>1</v>
      </c>
    </row>
    <row r="295" spans="2:45" ht="28">
      <c r="B295" s="2">
        <v>12</v>
      </c>
      <c r="C295" s="14">
        <f t="shared" si="99"/>
        <v>285</v>
      </c>
      <c r="D295" s="18">
        <v>58</v>
      </c>
      <c r="E295" s="18">
        <v>51</v>
      </c>
      <c r="F295" s="18">
        <v>58</v>
      </c>
      <c r="G295" s="18">
        <v>40</v>
      </c>
      <c r="H295" s="18" t="s">
        <v>40</v>
      </c>
      <c r="I295" s="2" t="s">
        <v>220</v>
      </c>
      <c r="J295" s="18" t="s">
        <v>146</v>
      </c>
      <c r="K295" s="14" t="str">
        <f>Magnetic!X295</f>
        <v>Variable</v>
      </c>
      <c r="L295" s="14" t="str">
        <f>IF(ISNA(VLOOKUP(K295,Lookup!$F$7:$G$38,2,0)),"",VLOOKUP(K295,Lookup!$F$7:$G$38,2,0))</f>
        <v/>
      </c>
      <c r="M295" s="2" t="s">
        <v>164</v>
      </c>
      <c r="N295" s="14">
        <f>IF(ISNA(VLOOKUP(M295,Lookup!$B$7:$C$160,2,0)),"",VLOOKUP(M295,Lookup!$B$7:$C$160,2,0))</f>
        <v>5</v>
      </c>
      <c r="O295" s="27">
        <f t="shared" si="80"/>
        <v>5</v>
      </c>
      <c r="P295" s="18" t="s">
        <v>164</v>
      </c>
      <c r="Q295" s="14">
        <f>IF(ISNA(VLOOKUP(P295,Lookup!$B$7:$C$160,2,0)),"",VLOOKUP(P295,Lookup!$B$7:$C$160,2,0))</f>
        <v>5</v>
      </c>
      <c r="R295" s="27">
        <f t="shared" si="81"/>
        <v>5</v>
      </c>
      <c r="S295" s="2" t="s">
        <v>193</v>
      </c>
      <c r="T295" s="2">
        <v>72</v>
      </c>
      <c r="U295" s="18">
        <v>1</v>
      </c>
      <c r="V295" s="18"/>
      <c r="W295" s="18"/>
      <c r="Z295" s="18" t="s">
        <v>173</v>
      </c>
      <c r="AB295" s="21" t="str">
        <f t="shared" si="82"/>
        <v xml:space="preserve"> </v>
      </c>
      <c r="AC295" s="21" t="str">
        <f t="shared" si="83"/>
        <v xml:space="preserve"> </v>
      </c>
      <c r="AD295" s="21" t="str">
        <f t="shared" si="84"/>
        <v xml:space="preserve"> </v>
      </c>
      <c r="AE295" s="21">
        <f t="shared" si="85"/>
        <v>1</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ht="28">
      <c r="B296" s="2">
        <v>13</v>
      </c>
      <c r="C296" s="14">
        <f t="shared" si="99"/>
        <v>286</v>
      </c>
      <c r="D296" s="18">
        <v>58</v>
      </c>
      <c r="E296" s="18">
        <v>45</v>
      </c>
      <c r="F296" s="18">
        <v>60</v>
      </c>
      <c r="G296" s="18">
        <v>7</v>
      </c>
      <c r="H296" s="18" t="s">
        <v>40</v>
      </c>
      <c r="I296" s="2" t="s">
        <v>220</v>
      </c>
      <c r="J296" s="18" t="s">
        <v>144</v>
      </c>
      <c r="K296" s="14" t="str">
        <f>Magnetic!X296</f>
        <v>ENE</v>
      </c>
      <c r="L296" s="14" t="str">
        <f>IF(ISNA(VLOOKUP(K296,Lookup!$F$7:$G$38,2,0)),"",VLOOKUP(K296,Lookup!$F$7:$G$38,2,0))</f>
        <v>E</v>
      </c>
      <c r="M296" s="2" t="s">
        <v>168</v>
      </c>
      <c r="N296" s="14">
        <f>IF(ISNA(VLOOKUP(M296,Lookup!$B$7:$C$160,2,0)),"",VLOOKUP(M296,Lookup!$B$7:$C$160,2,0))</f>
        <v>2</v>
      </c>
      <c r="O296" s="27">
        <f t="shared" si="80"/>
        <v>2</v>
      </c>
      <c r="P296" s="18" t="s">
        <v>164</v>
      </c>
      <c r="Q296" s="14">
        <f>IF(ISNA(VLOOKUP(P296,Lookup!$B$7:$C$160,2,0)),"",VLOOKUP(P296,Lookup!$B$7:$C$160,2,0))</f>
        <v>5</v>
      </c>
      <c r="R296" s="27">
        <f t="shared" si="81"/>
        <v>5</v>
      </c>
      <c r="S296" s="2" t="s">
        <v>193</v>
      </c>
      <c r="T296" s="2">
        <v>46</v>
      </c>
      <c r="U296" s="18">
        <v>1</v>
      </c>
      <c r="V296" s="18"/>
      <c r="W296" s="18"/>
      <c r="Z296" s="18" t="s">
        <v>173</v>
      </c>
      <c r="AB296" s="21" t="str">
        <f t="shared" si="82"/>
        <v xml:space="preserve"> </v>
      </c>
      <c r="AC296" s="21" t="str">
        <f t="shared" si="83"/>
        <v xml:space="preserve"> </v>
      </c>
      <c r="AD296" s="21" t="str">
        <f t="shared" si="84"/>
        <v xml:space="preserve"> </v>
      </c>
      <c r="AE296" s="21">
        <f t="shared" si="85"/>
        <v>1</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f t="shared" si="94"/>
        <v>1</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7" t="str">
        <f t="shared" si="80"/>
        <v/>
      </c>
      <c r="Q297" s="14" t="str">
        <f>IF(ISNA(VLOOKUP(P297,Lookup!$B$7:$C$160,2,0)),"",VLOOKUP(P297,Lookup!$B$7:$C$160,2,0))</f>
        <v/>
      </c>
      <c r="R297" s="27"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7" t="str">
        <f t="shared" si="93"/>
        <v xml:space="preserve"> </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7" t="str">
        <f t="shared" si="80"/>
        <v/>
      </c>
      <c r="Q298" s="14" t="str">
        <f>IF(ISNA(VLOOKUP(P298,Lookup!$B$7:$C$160,2,0)),"",VLOOKUP(P298,Lookup!$B$7:$C$160,2,0))</f>
        <v/>
      </c>
      <c r="R298" s="27"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7" t="str">
        <f t="shared" si="80"/>
        <v/>
      </c>
      <c r="Q299" s="14" t="str">
        <f>IF(ISNA(VLOOKUP(P299,Lookup!$B$7:$C$160,2,0)),"",VLOOKUP(P299,Lookup!$B$7:$C$160,2,0))</f>
        <v/>
      </c>
      <c r="R299" s="27"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7" t="str">
        <f t="shared" si="80"/>
        <v/>
      </c>
      <c r="Q300" s="14" t="str">
        <f>IF(ISNA(VLOOKUP(P300,Lookup!$B$7:$C$160,2,0)),"",VLOOKUP(P300,Lookup!$B$7:$C$160,2,0))</f>
        <v/>
      </c>
      <c r="R300" s="27"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t="str">
        <f t="shared" si="93"/>
        <v xml:space="preserve"> </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7" t="str">
        <f t="shared" si="80"/>
        <v/>
      </c>
      <c r="Q301" s="14" t="str">
        <f>IF(ISNA(VLOOKUP(P301,Lookup!$B$7:$C$160,2,0)),"",VLOOKUP(P301,Lookup!$B$7:$C$160,2,0))</f>
        <v/>
      </c>
      <c r="R301" s="27"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t="str">
        <f t="shared" si="96"/>
        <v xml:space="preserve"> </v>
      </c>
      <c r="AR301" s="22" t="str">
        <f t="shared" si="97"/>
        <v xml:space="preserve"> </v>
      </c>
      <c r="AS301" s="27">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7" t="str">
        <f t="shared" si="80"/>
        <v/>
      </c>
      <c r="Q302" s="14" t="str">
        <f>IF(ISNA(VLOOKUP(P302,Lookup!$B$7:$C$160,2,0)),"",VLOOKUP(P302,Lookup!$B$7:$C$160,2,0))</f>
        <v/>
      </c>
      <c r="R302" s="27"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7" t="str">
        <f t="shared" si="80"/>
        <v/>
      </c>
      <c r="Q303" s="14" t="str">
        <f>IF(ISNA(VLOOKUP(P303,Lookup!$B$7:$C$160,2,0)),"",VLOOKUP(P303,Lookup!$B$7:$C$160,2,0))</f>
        <v/>
      </c>
      <c r="R303" s="27"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7" t="str">
        <f t="shared" si="80"/>
        <v/>
      </c>
      <c r="Q304" s="14" t="str">
        <f>IF(ISNA(VLOOKUP(P304,Lookup!$B$7:$C$160,2,0)),"",VLOOKUP(P304,Lookup!$B$7:$C$160,2,0))</f>
        <v/>
      </c>
      <c r="R304" s="27"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7" t="str">
        <f t="shared" si="80"/>
        <v/>
      </c>
      <c r="Q305" s="14" t="str">
        <f>IF(ISNA(VLOOKUP(P305,Lookup!$B$7:$C$160,2,0)),"",VLOOKUP(P305,Lookup!$B$7:$C$160,2,0))</f>
        <v/>
      </c>
      <c r="R305" s="27"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7" t="str">
        <f t="shared" si="80"/>
        <v/>
      </c>
      <c r="Q306" s="14" t="str">
        <f>IF(ISNA(VLOOKUP(P306,Lookup!$B$7:$C$160,2,0)),"",VLOOKUP(P306,Lookup!$B$7:$C$160,2,0))</f>
        <v/>
      </c>
      <c r="R306" s="27"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7" t="str">
        <f t="shared" si="80"/>
        <v/>
      </c>
      <c r="Q307" s="14" t="str">
        <f>IF(ISNA(VLOOKUP(P307,Lookup!$B$7:$C$160,2,0)),"",VLOOKUP(P307,Lookup!$B$7:$C$160,2,0))</f>
        <v/>
      </c>
      <c r="R307" s="27"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2</v>
      </c>
      <c r="AD377" s="21">
        <f t="shared" ref="AD377:AS377" si="120">SUM(AD162:AD253)</f>
        <v>1</v>
      </c>
      <c r="AE377" s="21">
        <f t="shared" si="120"/>
        <v>21</v>
      </c>
      <c r="AF377" s="21">
        <f t="shared" si="120"/>
        <v>0</v>
      </c>
      <c r="AG377" s="21">
        <f t="shared" si="120"/>
        <v>3</v>
      </c>
      <c r="AH377" s="21">
        <f t="shared" si="120"/>
        <v>16</v>
      </c>
      <c r="AI377" s="21">
        <f t="shared" si="120"/>
        <v>6</v>
      </c>
      <c r="AJ377" s="21">
        <f t="shared" si="120"/>
        <v>0</v>
      </c>
      <c r="AK377" s="21">
        <f t="shared" si="120"/>
        <v>0</v>
      </c>
      <c r="AL377" s="21">
        <f t="shared" si="120"/>
        <v>0</v>
      </c>
      <c r="AM377" s="21">
        <f>SUM(AC377:AK377)</f>
        <v>49</v>
      </c>
      <c r="AN377" s="27">
        <f t="shared" si="120"/>
        <v>4</v>
      </c>
      <c r="AO377" s="27">
        <f t="shared" si="120"/>
        <v>14</v>
      </c>
      <c r="AP377" s="27">
        <f t="shared" si="120"/>
        <v>14</v>
      </c>
      <c r="AQ377" s="27">
        <f t="shared" si="120"/>
        <v>7</v>
      </c>
      <c r="AR377" s="21">
        <f t="shared" si="120"/>
        <v>0</v>
      </c>
      <c r="AS377" s="27">
        <f t="shared" si="120"/>
        <v>6</v>
      </c>
      <c r="AT377" s="21">
        <f>SUM(AN377:AQ377)</f>
        <v>39</v>
      </c>
    </row>
    <row r="378" spans="2:63">
      <c r="B378" s="16" t="s">
        <v>60</v>
      </c>
      <c r="AC378" s="21">
        <f>SUM(AC255:AC354)</f>
        <v>2</v>
      </c>
      <c r="AD378" s="21">
        <f t="shared" ref="AD378:AS378" si="121">SUM(AD255:AD354)</f>
        <v>0</v>
      </c>
      <c r="AE378" s="21">
        <f t="shared" si="121"/>
        <v>10</v>
      </c>
      <c r="AF378" s="21">
        <f t="shared" si="121"/>
        <v>2</v>
      </c>
      <c r="AG378" s="21">
        <f t="shared" si="121"/>
        <v>10</v>
      </c>
      <c r="AH378" s="21">
        <f t="shared" si="121"/>
        <v>8</v>
      </c>
      <c r="AI378" s="21">
        <f t="shared" si="121"/>
        <v>9</v>
      </c>
      <c r="AJ378" s="21">
        <f t="shared" si="121"/>
        <v>1</v>
      </c>
      <c r="AK378" s="21">
        <f t="shared" si="121"/>
        <v>0</v>
      </c>
      <c r="AL378" s="21">
        <f t="shared" si="121"/>
        <v>0</v>
      </c>
      <c r="AM378" s="21">
        <f>SUM(AC378:AK378)</f>
        <v>42</v>
      </c>
      <c r="AN378" s="27">
        <f t="shared" si="121"/>
        <v>9</v>
      </c>
      <c r="AO378" s="27">
        <f t="shared" si="121"/>
        <v>7</v>
      </c>
      <c r="AP378" s="27">
        <f t="shared" si="121"/>
        <v>13</v>
      </c>
      <c r="AQ378" s="27">
        <f t="shared" si="121"/>
        <v>3</v>
      </c>
      <c r="AR378" s="21">
        <f t="shared" si="121"/>
        <v>0</v>
      </c>
      <c r="AS378" s="27">
        <f t="shared" si="121"/>
        <v>10</v>
      </c>
      <c r="AT378" s="21">
        <f t="shared" ref="AT378:AT391" si="122">SUM(AN378:AQ378)</f>
        <v>32</v>
      </c>
    </row>
    <row r="379" spans="2:63" s="16" customFormat="1">
      <c r="B379" s="16" t="s">
        <v>43</v>
      </c>
      <c r="M379" s="2"/>
      <c r="O379" s="27"/>
      <c r="Q379" s="19">
        <f>AVERAGE(Q11:Q375)</f>
        <v>6.6956521739130439</v>
      </c>
      <c r="R379" s="27"/>
      <c r="S379" s="2"/>
      <c r="T379" s="2"/>
      <c r="U379" s="16">
        <f>SUM(U11:U375)</f>
        <v>60</v>
      </c>
      <c r="V379" s="16">
        <f>SUM(V11:V375)</f>
        <v>5</v>
      </c>
      <c r="W379" s="16">
        <f>SUM(W11:W375)</f>
        <v>26</v>
      </c>
      <c r="Z379" s="2"/>
      <c r="AA379" s="23"/>
      <c r="AB379" s="16">
        <f t="shared" ref="AB379:AL379" si="123">SUM(AB11:AB375)</f>
        <v>0</v>
      </c>
      <c r="AC379" s="16">
        <f t="shared" si="123"/>
        <v>4</v>
      </c>
      <c r="AD379" s="16">
        <f t="shared" si="123"/>
        <v>1</v>
      </c>
      <c r="AE379" s="16">
        <f t="shared" si="123"/>
        <v>31</v>
      </c>
      <c r="AF379" s="16">
        <f t="shared" si="123"/>
        <v>2</v>
      </c>
      <c r="AG379" s="16">
        <f t="shared" si="123"/>
        <v>13</v>
      </c>
      <c r="AH379" s="16">
        <f t="shared" si="123"/>
        <v>24</v>
      </c>
      <c r="AI379" s="16">
        <f t="shared" si="123"/>
        <v>16</v>
      </c>
      <c r="AJ379" s="16">
        <f t="shared" si="123"/>
        <v>1</v>
      </c>
      <c r="AK379" s="16">
        <f t="shared" si="123"/>
        <v>0</v>
      </c>
      <c r="AL379" s="16">
        <f t="shared" si="123"/>
        <v>0</v>
      </c>
      <c r="AM379" s="21"/>
      <c r="AN379" s="27">
        <f t="shared" ref="AN379:AS379" si="124">SUM(AN11:AN375)</f>
        <v>14</v>
      </c>
      <c r="AO379" s="27">
        <f t="shared" si="124"/>
        <v>21</v>
      </c>
      <c r="AP379" s="27">
        <f t="shared" si="124"/>
        <v>27</v>
      </c>
      <c r="AQ379" s="27">
        <f t="shared" si="124"/>
        <v>10</v>
      </c>
      <c r="AR379" s="16">
        <f t="shared" si="124"/>
        <v>0</v>
      </c>
      <c r="AS379" s="27">
        <f t="shared" si="124"/>
        <v>17</v>
      </c>
      <c r="AT379" s="21"/>
      <c r="AU379" s="2"/>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2"/>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2"/>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2"/>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2"/>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2"/>
      <c r="AW385" s="17"/>
      <c r="AX385" s="17"/>
      <c r="AY385" s="17"/>
      <c r="AZ385" s="17"/>
      <c r="BA385" s="17"/>
      <c r="BB385" s="17"/>
      <c r="BC385" s="17"/>
      <c r="BD385" s="17"/>
      <c r="BE385" s="17"/>
      <c r="BH385" s="17"/>
      <c r="BI385" s="17"/>
      <c r="BJ385" s="17"/>
      <c r="BK385" s="17"/>
    </row>
    <row r="386" spans="2:63" s="14" customFormat="1">
      <c r="B386" s="14" t="s">
        <v>49</v>
      </c>
      <c r="M386" s="2"/>
      <c r="O386" s="27"/>
      <c r="Q386" s="14" t="e">
        <f>AVERAGE(Q162:Q191)</f>
        <v>#DIV/0!</v>
      </c>
      <c r="R386" s="27"/>
      <c r="S386" s="2"/>
      <c r="T386" s="2"/>
      <c r="U386" s="14">
        <f>SUM(U162:U191)</f>
        <v>0</v>
      </c>
      <c r="V386" s="14">
        <f>SUM(V162:V191)</f>
        <v>0</v>
      </c>
      <c r="W386" s="14">
        <f>SUM(W162:W191)</f>
        <v>0</v>
      </c>
      <c r="Z386" s="2"/>
      <c r="AA386" s="24"/>
      <c r="AB386" s="14">
        <f>SUM(AB162:AB191)</f>
        <v>0</v>
      </c>
      <c r="AC386" s="14">
        <f t="shared" ref="AC386:AL386" si="136">SUM(AC162:AC191)</f>
        <v>0</v>
      </c>
      <c r="AD386" s="14">
        <f t="shared" si="136"/>
        <v>0</v>
      </c>
      <c r="AE386" s="14">
        <f t="shared" si="136"/>
        <v>0</v>
      </c>
      <c r="AF386" s="14">
        <f t="shared" si="136"/>
        <v>0</v>
      </c>
      <c r="AG386" s="14">
        <f t="shared" si="136"/>
        <v>0</v>
      </c>
      <c r="AH386" s="14">
        <f t="shared" si="136"/>
        <v>0</v>
      </c>
      <c r="AI386" s="14">
        <f t="shared" si="136"/>
        <v>0</v>
      </c>
      <c r="AJ386" s="14">
        <f t="shared" si="136"/>
        <v>0</v>
      </c>
      <c r="AK386" s="14">
        <f t="shared" si="136"/>
        <v>0</v>
      </c>
      <c r="AL386" s="14">
        <f t="shared" si="136"/>
        <v>0</v>
      </c>
      <c r="AM386" s="21">
        <f t="shared" si="126"/>
        <v>0</v>
      </c>
      <c r="AN386" s="27">
        <f t="shared" ref="AN386:AS386" si="137">SUM(AN162:AN191)</f>
        <v>0</v>
      </c>
      <c r="AO386" s="27">
        <f t="shared" si="137"/>
        <v>0</v>
      </c>
      <c r="AP386" s="27">
        <f t="shared" si="137"/>
        <v>0</v>
      </c>
      <c r="AQ386" s="27">
        <f t="shared" si="137"/>
        <v>0</v>
      </c>
      <c r="AR386" s="14">
        <f t="shared" si="137"/>
        <v>0</v>
      </c>
      <c r="AS386" s="27">
        <f t="shared" si="137"/>
        <v>0</v>
      </c>
      <c r="AT386" s="21">
        <f t="shared" si="122"/>
        <v>0</v>
      </c>
      <c r="AU386" s="2"/>
      <c r="AW386" s="17"/>
      <c r="AX386" s="17"/>
      <c r="AY386" s="17"/>
      <c r="AZ386" s="17"/>
      <c r="BA386" s="17"/>
      <c r="BB386" s="17"/>
      <c r="BC386" s="17"/>
      <c r="BD386" s="17"/>
      <c r="BE386" s="17"/>
      <c r="BH386" s="17"/>
      <c r="BI386" s="17"/>
      <c r="BJ386" s="17"/>
      <c r="BK386" s="17"/>
    </row>
    <row r="387" spans="2:63" s="14" customFormat="1">
      <c r="B387" s="14" t="s">
        <v>50</v>
      </c>
      <c r="M387" s="2"/>
      <c r="O387" s="27"/>
      <c r="Q387" s="25">
        <f>AVERAGE(Q192:Q222)</f>
        <v>6.875</v>
      </c>
      <c r="R387" s="27"/>
      <c r="S387" s="2"/>
      <c r="T387" s="2"/>
      <c r="U387" s="14">
        <f>SUM(U192:U222)</f>
        <v>20</v>
      </c>
      <c r="V387" s="14">
        <f>SUM(V192:V222)</f>
        <v>0</v>
      </c>
      <c r="W387" s="14">
        <f>SUM(W192:W222)</f>
        <v>15</v>
      </c>
      <c r="Z387" s="2"/>
      <c r="AA387" s="24"/>
      <c r="AB387" s="14">
        <f>SUM(AB192:AB222)</f>
        <v>0</v>
      </c>
      <c r="AC387" s="14">
        <f t="shared" ref="AC387:AL387" si="138">SUM(AC192:AC222)</f>
        <v>1</v>
      </c>
      <c r="AD387" s="14">
        <f t="shared" si="138"/>
        <v>1</v>
      </c>
      <c r="AE387" s="14">
        <f t="shared" si="138"/>
        <v>6</v>
      </c>
      <c r="AF387" s="14">
        <f t="shared" si="138"/>
        <v>0</v>
      </c>
      <c r="AG387" s="14">
        <f t="shared" si="138"/>
        <v>3</v>
      </c>
      <c r="AH387" s="14">
        <f t="shared" si="138"/>
        <v>9</v>
      </c>
      <c r="AI387" s="14">
        <f t="shared" si="138"/>
        <v>4</v>
      </c>
      <c r="AJ387" s="14">
        <f t="shared" si="138"/>
        <v>0</v>
      </c>
      <c r="AK387" s="14">
        <f t="shared" si="138"/>
        <v>0</v>
      </c>
      <c r="AL387" s="14">
        <f t="shared" si="138"/>
        <v>0</v>
      </c>
      <c r="AM387" s="21">
        <f t="shared" si="126"/>
        <v>24</v>
      </c>
      <c r="AN387" s="27">
        <f t="shared" ref="AN387:AS387" si="139">SUM(AN192:AN222)</f>
        <v>3</v>
      </c>
      <c r="AO387" s="27">
        <f t="shared" si="139"/>
        <v>6</v>
      </c>
      <c r="AP387" s="27">
        <f t="shared" si="139"/>
        <v>6</v>
      </c>
      <c r="AQ387" s="27">
        <f t="shared" si="139"/>
        <v>3</v>
      </c>
      <c r="AR387" s="14">
        <f t="shared" si="139"/>
        <v>0</v>
      </c>
      <c r="AS387" s="27">
        <f t="shared" si="139"/>
        <v>4</v>
      </c>
      <c r="AT387" s="21">
        <f t="shared" si="122"/>
        <v>18</v>
      </c>
      <c r="AU387" s="2"/>
      <c r="AW387" s="17"/>
      <c r="AX387" s="17"/>
      <c r="AY387" s="17"/>
      <c r="AZ387" s="17"/>
      <c r="BA387" s="17"/>
      <c r="BB387" s="17"/>
      <c r="BC387" s="17"/>
      <c r="BD387" s="17"/>
      <c r="BE387" s="17"/>
      <c r="BH387" s="17"/>
      <c r="BI387" s="17"/>
      <c r="BJ387" s="17"/>
      <c r="BK387" s="17"/>
    </row>
    <row r="388" spans="2:63" s="14" customFormat="1">
      <c r="B388" s="14" t="s">
        <v>51</v>
      </c>
      <c r="M388" s="2"/>
      <c r="O388" s="27"/>
      <c r="Q388" s="25">
        <f>AVERAGE(Q223:Q252)</f>
        <v>5.916666666666667</v>
      </c>
      <c r="R388" s="27"/>
      <c r="S388" s="2"/>
      <c r="T388" s="2"/>
      <c r="U388" s="14">
        <f>SUM(U223:U252)</f>
        <v>7</v>
      </c>
      <c r="V388" s="14">
        <f>SUM(V223:V252)</f>
        <v>1</v>
      </c>
      <c r="W388" s="14">
        <f>SUM(W223:W252)</f>
        <v>6</v>
      </c>
      <c r="Z388" s="2"/>
      <c r="AA388" s="24"/>
      <c r="AB388" s="14">
        <f>SUM(AB223:AB253)</f>
        <v>0</v>
      </c>
      <c r="AC388" s="14">
        <f t="shared" ref="AC388:AK388" si="140">SUM(AC223:AC253)</f>
        <v>1</v>
      </c>
      <c r="AD388" s="14">
        <f t="shared" si="140"/>
        <v>0</v>
      </c>
      <c r="AE388" s="14">
        <f t="shared" si="140"/>
        <v>15</v>
      </c>
      <c r="AF388" s="14">
        <f t="shared" si="140"/>
        <v>0</v>
      </c>
      <c r="AG388" s="14">
        <f t="shared" si="140"/>
        <v>0</v>
      </c>
      <c r="AH388" s="14">
        <f t="shared" si="140"/>
        <v>7</v>
      </c>
      <c r="AI388" s="14">
        <f t="shared" si="140"/>
        <v>2</v>
      </c>
      <c r="AJ388" s="14">
        <f t="shared" si="140"/>
        <v>0</v>
      </c>
      <c r="AK388" s="14">
        <f t="shared" si="140"/>
        <v>0</v>
      </c>
      <c r="AL388" s="14">
        <f>SUM(AL223:AL253)</f>
        <v>0</v>
      </c>
      <c r="AM388" s="21">
        <f t="shared" si="126"/>
        <v>25</v>
      </c>
      <c r="AN388" s="27">
        <f t="shared" ref="AN388:AS388" si="141">SUM(AN223:AN253)</f>
        <v>1</v>
      </c>
      <c r="AO388" s="27">
        <f t="shared" si="141"/>
        <v>8</v>
      </c>
      <c r="AP388" s="27">
        <f t="shared" si="141"/>
        <v>8</v>
      </c>
      <c r="AQ388" s="27">
        <f t="shared" si="141"/>
        <v>4</v>
      </c>
      <c r="AR388" s="14">
        <f t="shared" si="141"/>
        <v>0</v>
      </c>
      <c r="AS388" s="27">
        <f t="shared" si="141"/>
        <v>2</v>
      </c>
      <c r="AT388" s="21">
        <f>SUM(AN387:AQ388)</f>
        <v>39</v>
      </c>
      <c r="AU388" s="2"/>
      <c r="AW388" s="17"/>
      <c r="AX388" s="17"/>
      <c r="AY388" s="17"/>
      <c r="AZ388" s="17"/>
      <c r="BA388" s="17"/>
      <c r="BB388" s="17"/>
      <c r="BC388" s="17"/>
      <c r="BD388" s="17"/>
      <c r="BE388" s="17"/>
      <c r="BH388" s="17"/>
      <c r="BI388" s="17"/>
      <c r="BJ388" s="17"/>
      <c r="BK388" s="17"/>
    </row>
    <row r="389" spans="2:63" s="14" customFormat="1">
      <c r="B389" s="14" t="s">
        <v>52</v>
      </c>
      <c r="M389" s="2"/>
      <c r="O389" s="27"/>
      <c r="Q389" s="25">
        <f>AVERAGE(Q253:Q283)</f>
        <v>6.967741935483871</v>
      </c>
      <c r="R389" s="27"/>
      <c r="S389" s="2"/>
      <c r="T389" s="2"/>
      <c r="U389" s="14">
        <f>SUM(U253:U283)</f>
        <v>21</v>
      </c>
      <c r="V389" s="14">
        <f>SUM(V253:V283)</f>
        <v>4</v>
      </c>
      <c r="W389" s="14">
        <f>SUM(W253:W283)</f>
        <v>5</v>
      </c>
      <c r="Z389" s="2"/>
      <c r="AA389" s="24"/>
      <c r="AB389" s="14">
        <f>SUM(AB254:AB283)</f>
        <v>0</v>
      </c>
      <c r="AC389" s="14">
        <f t="shared" ref="AC389:AL389" si="142">SUM(AC254:AC283)</f>
        <v>2</v>
      </c>
      <c r="AD389" s="14">
        <f t="shared" si="142"/>
        <v>0</v>
      </c>
      <c r="AE389" s="14">
        <f t="shared" si="142"/>
        <v>5</v>
      </c>
      <c r="AF389" s="14">
        <f t="shared" si="142"/>
        <v>2</v>
      </c>
      <c r="AG389" s="14">
        <f t="shared" si="142"/>
        <v>9</v>
      </c>
      <c r="AH389" s="14">
        <f t="shared" si="142"/>
        <v>5</v>
      </c>
      <c r="AI389" s="14">
        <f t="shared" si="142"/>
        <v>7</v>
      </c>
      <c r="AJ389" s="14">
        <f t="shared" si="142"/>
        <v>0</v>
      </c>
      <c r="AK389" s="14">
        <f t="shared" si="142"/>
        <v>0</v>
      </c>
      <c r="AL389" s="14">
        <f t="shared" si="142"/>
        <v>0</v>
      </c>
      <c r="AM389" s="21">
        <f t="shared" si="126"/>
        <v>30</v>
      </c>
      <c r="AN389" s="27">
        <f t="shared" ref="AN389:AS389" si="143">SUM(AN254:AN283)</f>
        <v>10</v>
      </c>
      <c r="AO389" s="27">
        <f t="shared" si="143"/>
        <v>5</v>
      </c>
      <c r="AP389" s="27">
        <f t="shared" si="143"/>
        <v>9</v>
      </c>
      <c r="AQ389" s="27">
        <f t="shared" si="143"/>
        <v>1</v>
      </c>
      <c r="AR389" s="14">
        <f t="shared" si="143"/>
        <v>0</v>
      </c>
      <c r="AS389" s="27">
        <f t="shared" si="143"/>
        <v>7</v>
      </c>
      <c r="AT389" s="21">
        <f t="shared" si="122"/>
        <v>25</v>
      </c>
      <c r="AU389" s="2"/>
      <c r="AW389" s="17"/>
      <c r="AX389" s="17"/>
      <c r="AY389" s="17"/>
      <c r="AZ389" s="17"/>
      <c r="BA389" s="17"/>
      <c r="BB389" s="17"/>
      <c r="BC389" s="17"/>
      <c r="BD389" s="17"/>
      <c r="BE389" s="17"/>
      <c r="BH389" s="17"/>
      <c r="BI389" s="17"/>
      <c r="BJ389" s="17"/>
      <c r="BK389" s="17"/>
    </row>
    <row r="390" spans="2:63" s="14" customFormat="1">
      <c r="B390" s="14" t="s">
        <v>53</v>
      </c>
      <c r="M390" s="2"/>
      <c r="O390" s="27"/>
      <c r="Q390" s="25">
        <f>AVERAGE(Q284:Q314)</f>
        <v>7.1538461538461542</v>
      </c>
      <c r="R390" s="27"/>
      <c r="S390" s="2"/>
      <c r="T390" s="2"/>
      <c r="U390" s="14">
        <f>SUM(U284:U314)</f>
        <v>12</v>
      </c>
      <c r="V390" s="14">
        <f>SUM(V284:V314)</f>
        <v>0</v>
      </c>
      <c r="W390" s="14">
        <f>SUM(W284:W314)</f>
        <v>0</v>
      </c>
      <c r="Z390" s="2"/>
      <c r="AA390" s="24"/>
      <c r="AB390" s="14">
        <f>SUM(AB284:AB314)</f>
        <v>0</v>
      </c>
      <c r="AC390" s="14">
        <f t="shared" ref="AC390:AL390" si="144">SUM(AC284:AC314)</f>
        <v>0</v>
      </c>
      <c r="AD390" s="14">
        <f t="shared" si="144"/>
        <v>0</v>
      </c>
      <c r="AE390" s="14">
        <f t="shared" si="144"/>
        <v>5</v>
      </c>
      <c r="AF390" s="14">
        <f t="shared" si="144"/>
        <v>0</v>
      </c>
      <c r="AG390" s="14">
        <f t="shared" si="144"/>
        <v>1</v>
      </c>
      <c r="AH390" s="14">
        <f t="shared" si="144"/>
        <v>3</v>
      </c>
      <c r="AI390" s="14">
        <f t="shared" si="144"/>
        <v>3</v>
      </c>
      <c r="AJ390" s="14">
        <f t="shared" si="144"/>
        <v>1</v>
      </c>
      <c r="AK390" s="14">
        <f t="shared" si="144"/>
        <v>0</v>
      </c>
      <c r="AL390" s="14">
        <f t="shared" si="144"/>
        <v>0</v>
      </c>
      <c r="AM390" s="21">
        <f t="shared" si="126"/>
        <v>13</v>
      </c>
      <c r="AN390" s="27">
        <f t="shared" ref="AN390:AS390" si="145">SUM(AN284:AN314)</f>
        <v>0</v>
      </c>
      <c r="AO390" s="27">
        <f t="shared" si="145"/>
        <v>2</v>
      </c>
      <c r="AP390" s="27">
        <f t="shared" si="145"/>
        <v>4</v>
      </c>
      <c r="AQ390" s="27">
        <f t="shared" si="145"/>
        <v>2</v>
      </c>
      <c r="AR390" s="14">
        <f t="shared" si="145"/>
        <v>0</v>
      </c>
      <c r="AS390" s="27">
        <f t="shared" si="145"/>
        <v>4</v>
      </c>
      <c r="AT390" s="21">
        <f t="shared" si="122"/>
        <v>8</v>
      </c>
      <c r="AU390" s="2"/>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2"/>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2"/>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N393" s="27"/>
      <c r="AO393" s="27"/>
      <c r="AP393" s="27"/>
      <c r="AQ393" s="27"/>
      <c r="AS393" s="27"/>
      <c r="AT393" s="21"/>
      <c r="AU393" s="2"/>
    </row>
    <row r="394" spans="2:63" s="14" customFormat="1">
      <c r="M394" s="2"/>
      <c r="O394" s="27"/>
      <c r="R394" s="27"/>
      <c r="S394" s="2"/>
      <c r="T394" s="2"/>
      <c r="Z394" s="2"/>
      <c r="AA394" s="24"/>
      <c r="AM394" s="27" t="s">
        <v>389</v>
      </c>
      <c r="AN394" s="27"/>
      <c r="AO394" s="27"/>
      <c r="AP394" s="27"/>
      <c r="AQ394" s="27"/>
      <c r="AR394" s="27"/>
      <c r="AS394" s="27"/>
      <c r="AU394" s="2"/>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390</v>
      </c>
      <c r="AS395" s="27" t="s">
        <v>391</v>
      </c>
      <c r="AU395" s="2"/>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392</v>
      </c>
      <c r="AN396" s="27" t="e">
        <f>AN381/$AR396</f>
        <v>#DIV/0!</v>
      </c>
      <c r="AO396" s="27" t="e">
        <f>AO381/$AR396</f>
        <v>#DIV/0!</v>
      </c>
      <c r="AP396" s="27" t="e">
        <f>AP381/$AR396</f>
        <v>#DIV/0!</v>
      </c>
      <c r="AQ396" s="27" t="e">
        <f>AQ381/$AR396</f>
        <v>#DIV/0!</v>
      </c>
      <c r="AR396" s="27">
        <f t="shared" ref="AR396:AR407" si="150">SUM(AN381:AQ381)</f>
        <v>0</v>
      </c>
      <c r="AS396" s="27" t="e">
        <f>SUM(AI381:AK381)/AR396</f>
        <v>#DIV/0!</v>
      </c>
      <c r="AU396" s="2"/>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393</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2"/>
      <c r="AW397" s="25"/>
      <c r="AX397" s="25"/>
      <c r="AY397" s="25"/>
      <c r="AZ397" s="25"/>
      <c r="BA397" s="25"/>
      <c r="BB397" s="25"/>
      <c r="BC397" s="25"/>
      <c r="BD397" s="25"/>
      <c r="BE397" s="25"/>
      <c r="BH397" s="25"/>
      <c r="BI397" s="25"/>
      <c r="BJ397" s="25"/>
      <c r="BK397" s="25"/>
    </row>
    <row r="398" spans="2:63">
      <c r="AM398" s="27" t="s">
        <v>394</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395</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394</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392</v>
      </c>
      <c r="AN401" s="27" t="e">
        <f>AN386/$AR401</f>
        <v>#DIV/0!</v>
      </c>
      <c r="AO401" s="27" t="e">
        <f>AO386/$AR401</f>
        <v>#DIV/0!</v>
      </c>
      <c r="AP401" s="27" t="e">
        <f>AP386/$AR401</f>
        <v>#DIV/0!</v>
      </c>
      <c r="AQ401" s="27" t="e">
        <f>AQ386/$AR401</f>
        <v>#DIV/0!</v>
      </c>
      <c r="AR401" s="27">
        <f t="shared" si="150"/>
        <v>0</v>
      </c>
      <c r="AS401" s="27" t="e">
        <f>SUM(AI386:AK386)/AR401</f>
        <v>#DIV/0!</v>
      </c>
    </row>
    <row r="402" spans="39:45">
      <c r="AM402" s="27" t="s">
        <v>392</v>
      </c>
      <c r="AN402" s="43">
        <f t="shared" si="151"/>
        <v>0.16666666666666666</v>
      </c>
      <c r="AO402" s="43">
        <f t="shared" si="151"/>
        <v>0.33333333333333331</v>
      </c>
      <c r="AP402" s="43">
        <f t="shared" si="151"/>
        <v>0.33333333333333331</v>
      </c>
      <c r="AQ402" s="43">
        <f t="shared" si="151"/>
        <v>0.16666666666666666</v>
      </c>
      <c r="AR402" s="27">
        <f t="shared" si="150"/>
        <v>18</v>
      </c>
      <c r="AS402" s="43">
        <f t="shared" si="152"/>
        <v>0.22222222222222221</v>
      </c>
    </row>
    <row r="403" spans="39:45">
      <c r="AM403" s="27" t="s">
        <v>395</v>
      </c>
      <c r="AN403" s="43">
        <f t="shared" si="151"/>
        <v>4.7619047619047616E-2</v>
      </c>
      <c r="AO403" s="43">
        <f t="shared" si="151"/>
        <v>0.38095238095238093</v>
      </c>
      <c r="AP403" s="43">
        <f t="shared" si="151"/>
        <v>0.38095238095238093</v>
      </c>
      <c r="AQ403" s="43">
        <f t="shared" si="151"/>
        <v>0.19047619047619047</v>
      </c>
      <c r="AR403" s="27">
        <f t="shared" si="150"/>
        <v>21</v>
      </c>
      <c r="AS403" s="43">
        <f t="shared" si="152"/>
        <v>9.5238095238095233E-2</v>
      </c>
    </row>
    <row r="404" spans="39:45">
      <c r="AM404" s="27" t="s">
        <v>41</v>
      </c>
      <c r="AN404" s="43">
        <f t="shared" si="151"/>
        <v>0.4</v>
      </c>
      <c r="AO404" s="43">
        <f t="shared" si="151"/>
        <v>0.2</v>
      </c>
      <c r="AP404" s="43">
        <f>AP389/$AR404</f>
        <v>0.36</v>
      </c>
      <c r="AQ404" s="43">
        <f t="shared" si="151"/>
        <v>0.04</v>
      </c>
      <c r="AR404" s="27">
        <f t="shared" si="150"/>
        <v>25</v>
      </c>
      <c r="AS404" s="43">
        <f t="shared" si="152"/>
        <v>0.28000000000000003</v>
      </c>
    </row>
    <row r="405" spans="39:45">
      <c r="AM405" s="27" t="s">
        <v>396</v>
      </c>
      <c r="AN405" s="43">
        <f t="shared" si="151"/>
        <v>0</v>
      </c>
      <c r="AO405" s="43">
        <f t="shared" si="151"/>
        <v>0.25</v>
      </c>
      <c r="AP405" s="43">
        <f t="shared" si="151"/>
        <v>0.5</v>
      </c>
      <c r="AQ405" s="43">
        <f t="shared" si="151"/>
        <v>0.25</v>
      </c>
      <c r="AR405" s="27">
        <f t="shared" si="150"/>
        <v>8</v>
      </c>
      <c r="AS405" s="43">
        <f t="shared" si="152"/>
        <v>0.5</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397</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B24" sqref="B24"/>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234</v>
      </c>
    </row>
    <row r="4" spans="1:13" ht="14">
      <c r="A4" s="29" t="s">
        <v>235</v>
      </c>
      <c r="F4" s="29" t="s">
        <v>236</v>
      </c>
      <c r="K4" s="30"/>
    </row>
    <row r="6" spans="1:13" s="31" customFormat="1" ht="14">
      <c r="A6" s="31" t="s">
        <v>237</v>
      </c>
      <c r="B6" s="31" t="s">
        <v>238</v>
      </c>
      <c r="C6" s="32" t="s">
        <v>239</v>
      </c>
      <c r="F6" s="31" t="s">
        <v>240</v>
      </c>
      <c r="G6" s="31" t="s">
        <v>241</v>
      </c>
      <c r="H6" s="31" t="s">
        <v>242</v>
      </c>
    </row>
    <row r="7" spans="1:13" ht="14">
      <c r="A7" t="s">
        <v>243</v>
      </c>
      <c r="B7" t="s">
        <v>244</v>
      </c>
      <c r="C7" s="28">
        <v>0</v>
      </c>
      <c r="F7" t="s">
        <v>39</v>
      </c>
      <c r="G7" t="s">
        <v>39</v>
      </c>
      <c r="H7" s="33">
        <v>0</v>
      </c>
      <c r="I7" s="33"/>
      <c r="K7" s="34" t="s">
        <v>39</v>
      </c>
      <c r="L7" s="35">
        <v>0</v>
      </c>
      <c r="M7">
        <v>5.625</v>
      </c>
    </row>
    <row r="8" spans="1:13" ht="14">
      <c r="A8" t="s">
        <v>243</v>
      </c>
      <c r="B8" t="s">
        <v>245</v>
      </c>
      <c r="C8" s="28">
        <v>0</v>
      </c>
      <c r="F8" t="s">
        <v>246</v>
      </c>
      <c r="G8" t="s">
        <v>39</v>
      </c>
      <c r="H8" s="33">
        <v>11.25</v>
      </c>
      <c r="I8" s="33"/>
      <c r="K8" s="34" t="s">
        <v>246</v>
      </c>
      <c r="L8" s="35">
        <v>11.25</v>
      </c>
      <c r="M8">
        <v>16.88</v>
      </c>
    </row>
    <row r="9" spans="1:13" ht="14">
      <c r="A9" t="s">
        <v>243</v>
      </c>
      <c r="B9" t="s">
        <v>247</v>
      </c>
      <c r="C9" s="28">
        <v>0</v>
      </c>
      <c r="F9" t="s">
        <v>156</v>
      </c>
      <c r="G9" t="s">
        <v>39</v>
      </c>
      <c r="H9" s="33">
        <v>22.5</v>
      </c>
      <c r="I9" s="33"/>
      <c r="K9" s="34" t="s">
        <v>156</v>
      </c>
      <c r="L9" s="35">
        <v>22.5</v>
      </c>
      <c r="M9">
        <v>28.135000000000002</v>
      </c>
    </row>
    <row r="10" spans="1:13" ht="14">
      <c r="A10" t="s">
        <v>243</v>
      </c>
      <c r="B10" t="s">
        <v>202</v>
      </c>
      <c r="C10" s="28">
        <v>0</v>
      </c>
      <c r="F10" t="s">
        <v>147</v>
      </c>
      <c r="G10" t="s">
        <v>39</v>
      </c>
      <c r="H10" s="33">
        <v>33.75</v>
      </c>
      <c r="I10" s="33"/>
      <c r="K10" s="34" t="s">
        <v>147</v>
      </c>
      <c r="L10" s="35">
        <v>33.75</v>
      </c>
      <c r="M10">
        <v>39.39</v>
      </c>
    </row>
    <row r="11" spans="1:13" ht="14">
      <c r="A11" t="s">
        <v>243</v>
      </c>
      <c r="B11" t="s">
        <v>248</v>
      </c>
      <c r="C11" s="28">
        <v>0</v>
      </c>
      <c r="F11" t="s">
        <v>144</v>
      </c>
      <c r="G11" t="s">
        <v>39</v>
      </c>
      <c r="H11" s="33">
        <v>45</v>
      </c>
      <c r="I11" s="33"/>
      <c r="K11" s="34" t="s">
        <v>144</v>
      </c>
      <c r="L11" s="35">
        <v>45</v>
      </c>
      <c r="M11">
        <v>50.645000000000003</v>
      </c>
    </row>
    <row r="12" spans="1:13" ht="14">
      <c r="A12" t="s">
        <v>243</v>
      </c>
      <c r="B12" t="s">
        <v>249</v>
      </c>
      <c r="C12" s="28">
        <v>0</v>
      </c>
      <c r="F12" t="s">
        <v>143</v>
      </c>
      <c r="G12" t="s">
        <v>40</v>
      </c>
      <c r="H12" s="33">
        <v>56.25</v>
      </c>
      <c r="I12" s="33"/>
      <c r="K12" s="34" t="s">
        <v>143</v>
      </c>
      <c r="L12" s="35">
        <v>56.25</v>
      </c>
      <c r="M12">
        <v>61.9</v>
      </c>
    </row>
    <row r="13" spans="1:13" ht="14">
      <c r="A13" t="s">
        <v>243</v>
      </c>
      <c r="B13" t="s">
        <v>250</v>
      </c>
      <c r="C13" s="28">
        <v>1</v>
      </c>
      <c r="F13" t="s">
        <v>145</v>
      </c>
      <c r="G13" t="s">
        <v>40</v>
      </c>
      <c r="H13" s="33">
        <v>67.5</v>
      </c>
      <c r="I13" s="33"/>
      <c r="K13" s="34" t="s">
        <v>145</v>
      </c>
      <c r="L13" s="35">
        <v>67.5</v>
      </c>
      <c r="M13">
        <v>73.155000000000001</v>
      </c>
    </row>
    <row r="14" spans="1:13" ht="14">
      <c r="A14" t="s">
        <v>243</v>
      </c>
      <c r="B14" t="s">
        <v>251</v>
      </c>
      <c r="C14" s="28">
        <v>1</v>
      </c>
      <c r="F14" t="s">
        <v>160</v>
      </c>
      <c r="G14" t="s">
        <v>40</v>
      </c>
      <c r="H14" s="33">
        <v>78.75</v>
      </c>
      <c r="I14" s="33"/>
      <c r="K14" s="34" t="s">
        <v>160</v>
      </c>
      <c r="L14" s="35">
        <v>78.75</v>
      </c>
      <c r="M14">
        <v>84.41</v>
      </c>
    </row>
    <row r="15" spans="1:13" ht="14">
      <c r="A15" t="s">
        <v>243</v>
      </c>
      <c r="B15" t="s">
        <v>252</v>
      </c>
      <c r="C15" s="28">
        <v>1</v>
      </c>
      <c r="F15" t="s">
        <v>40</v>
      </c>
      <c r="G15" t="s">
        <v>40</v>
      </c>
      <c r="H15" s="33">
        <v>90</v>
      </c>
      <c r="I15" s="33"/>
      <c r="K15" s="34" t="s">
        <v>40</v>
      </c>
      <c r="L15" s="35">
        <v>90</v>
      </c>
      <c r="M15">
        <v>95.665000000000006</v>
      </c>
    </row>
    <row r="16" spans="1:13" ht="14">
      <c r="A16" t="s">
        <v>253</v>
      </c>
      <c r="B16" t="s">
        <v>254</v>
      </c>
      <c r="C16" s="28">
        <v>1</v>
      </c>
      <c r="F16" t="s">
        <v>155</v>
      </c>
      <c r="G16" t="s">
        <v>40</v>
      </c>
      <c r="H16" s="33">
        <v>101.25</v>
      </c>
      <c r="I16" s="33"/>
      <c r="K16" s="34" t="s">
        <v>155</v>
      </c>
      <c r="L16" s="35">
        <v>101.25</v>
      </c>
      <c r="M16">
        <v>106.92</v>
      </c>
    </row>
    <row r="17" spans="1:13" ht="14">
      <c r="A17" t="s">
        <v>253</v>
      </c>
      <c r="B17" t="s">
        <v>255</v>
      </c>
      <c r="C17" s="28">
        <v>1</v>
      </c>
      <c r="F17" t="s">
        <v>149</v>
      </c>
      <c r="G17" t="s">
        <v>40</v>
      </c>
      <c r="H17" s="33">
        <v>112.5</v>
      </c>
      <c r="I17" s="33"/>
      <c r="K17" s="34" t="s">
        <v>149</v>
      </c>
      <c r="L17" s="35">
        <v>112.5</v>
      </c>
      <c r="M17">
        <v>118.175</v>
      </c>
    </row>
    <row r="18" spans="1:13" ht="14">
      <c r="A18" t="s">
        <v>243</v>
      </c>
      <c r="B18" t="s">
        <v>256</v>
      </c>
      <c r="C18" s="28">
        <v>1</v>
      </c>
      <c r="F18" t="s">
        <v>153</v>
      </c>
      <c r="G18" t="s">
        <v>40</v>
      </c>
      <c r="H18" s="33">
        <v>123.75</v>
      </c>
      <c r="I18" s="33"/>
      <c r="K18" s="34" t="s">
        <v>153</v>
      </c>
      <c r="L18" s="35">
        <v>123.75</v>
      </c>
      <c r="M18">
        <v>129.43</v>
      </c>
    </row>
    <row r="19" spans="1:13" ht="14">
      <c r="A19" t="s">
        <v>243</v>
      </c>
      <c r="B19" t="s">
        <v>203</v>
      </c>
      <c r="C19" s="28">
        <v>1</v>
      </c>
      <c r="F19" t="s">
        <v>158</v>
      </c>
      <c r="G19" t="s">
        <v>40</v>
      </c>
      <c r="H19" s="33">
        <v>135</v>
      </c>
      <c r="I19" s="33"/>
      <c r="K19" s="34" t="s">
        <v>158</v>
      </c>
      <c r="L19" s="35">
        <v>135</v>
      </c>
      <c r="M19">
        <v>140.685</v>
      </c>
    </row>
    <row r="20" spans="1:13" ht="14">
      <c r="A20" t="s">
        <v>243</v>
      </c>
      <c r="B20" t="s">
        <v>257</v>
      </c>
      <c r="C20" s="28">
        <v>1</v>
      </c>
      <c r="F20" t="s">
        <v>258</v>
      </c>
      <c r="G20" t="s">
        <v>41</v>
      </c>
      <c r="H20" s="33">
        <v>146.25</v>
      </c>
      <c r="I20" s="33"/>
      <c r="K20" s="34" t="s">
        <v>258</v>
      </c>
      <c r="L20" s="35">
        <v>146.25</v>
      </c>
      <c r="M20">
        <v>151.94</v>
      </c>
    </row>
    <row r="21" spans="1:13" ht="14">
      <c r="A21" t="s">
        <v>253</v>
      </c>
      <c r="B21" t="s">
        <v>146</v>
      </c>
      <c r="C21" s="28">
        <v>1</v>
      </c>
      <c r="F21" t="s">
        <v>148</v>
      </c>
      <c r="G21" t="s">
        <v>41</v>
      </c>
      <c r="H21" s="33">
        <v>157.5</v>
      </c>
      <c r="I21" s="33"/>
      <c r="K21" s="34" t="s">
        <v>148</v>
      </c>
      <c r="L21" s="35">
        <v>157.5</v>
      </c>
      <c r="M21">
        <v>163.19499999999999</v>
      </c>
    </row>
    <row r="22" spans="1:13" ht="14">
      <c r="A22" t="s">
        <v>253</v>
      </c>
      <c r="B22" t="s">
        <v>259</v>
      </c>
      <c r="C22" s="28">
        <v>1</v>
      </c>
      <c r="F22" t="s">
        <v>260</v>
      </c>
      <c r="G22" t="s">
        <v>41</v>
      </c>
      <c r="H22" s="33">
        <v>168.75</v>
      </c>
      <c r="I22" s="33"/>
      <c r="K22" s="34" t="s">
        <v>260</v>
      </c>
      <c r="L22" s="35">
        <v>168.75</v>
      </c>
      <c r="M22">
        <v>174.45</v>
      </c>
    </row>
    <row r="23" spans="1:13" ht="14">
      <c r="A23" t="s">
        <v>243</v>
      </c>
      <c r="B23" t="s">
        <v>261</v>
      </c>
      <c r="C23" s="28">
        <v>2</v>
      </c>
      <c r="F23" t="s">
        <v>41</v>
      </c>
      <c r="G23" t="s">
        <v>41</v>
      </c>
      <c r="H23" s="33">
        <v>180</v>
      </c>
      <c r="I23" s="33"/>
      <c r="K23" s="34" t="s">
        <v>41</v>
      </c>
      <c r="L23" s="35">
        <v>180</v>
      </c>
      <c r="M23">
        <v>185.70500000000001</v>
      </c>
    </row>
    <row r="24" spans="1:13" ht="14">
      <c r="A24" t="s">
        <v>243</v>
      </c>
      <c r="B24" t="s">
        <v>262</v>
      </c>
      <c r="C24" s="28">
        <v>2</v>
      </c>
      <c r="F24" t="s">
        <v>151</v>
      </c>
      <c r="G24" t="s">
        <v>41</v>
      </c>
      <c r="H24" s="33">
        <v>191.25</v>
      </c>
      <c r="I24" s="33"/>
      <c r="K24" s="34" t="s">
        <v>151</v>
      </c>
      <c r="L24" s="35">
        <v>191.25</v>
      </c>
      <c r="M24">
        <v>196.96</v>
      </c>
    </row>
    <row r="25" spans="1:13" ht="14">
      <c r="A25" t="s">
        <v>243</v>
      </c>
      <c r="B25" t="s">
        <v>168</v>
      </c>
      <c r="C25" s="28">
        <v>2</v>
      </c>
      <c r="F25" t="s">
        <v>140</v>
      </c>
      <c r="G25" t="s">
        <v>41</v>
      </c>
      <c r="H25" s="33">
        <v>202.5</v>
      </c>
      <c r="I25" s="33"/>
      <c r="K25" s="34" t="s">
        <v>140</v>
      </c>
      <c r="L25" s="35">
        <v>202.5</v>
      </c>
      <c r="M25">
        <v>208.215</v>
      </c>
    </row>
    <row r="26" spans="1:13" ht="14">
      <c r="A26" t="s">
        <v>243</v>
      </c>
      <c r="B26" t="s">
        <v>263</v>
      </c>
      <c r="C26" s="28">
        <v>2</v>
      </c>
      <c r="F26" t="s">
        <v>150</v>
      </c>
      <c r="G26" t="s">
        <v>41</v>
      </c>
      <c r="H26" s="33">
        <v>213.75</v>
      </c>
      <c r="I26" s="33"/>
      <c r="K26" s="34" t="s">
        <v>150</v>
      </c>
      <c r="L26" s="35">
        <v>213.75</v>
      </c>
      <c r="M26">
        <v>219.47</v>
      </c>
    </row>
    <row r="27" spans="1:13" ht="14">
      <c r="A27" t="s">
        <v>243</v>
      </c>
      <c r="B27" t="s">
        <v>264</v>
      </c>
      <c r="C27" s="28">
        <v>2</v>
      </c>
      <c r="F27" t="s">
        <v>159</v>
      </c>
      <c r="G27" t="s">
        <v>41</v>
      </c>
      <c r="H27" s="33">
        <v>225</v>
      </c>
      <c r="I27" s="33"/>
      <c r="K27" s="34" t="s">
        <v>159</v>
      </c>
      <c r="L27" s="35">
        <v>225</v>
      </c>
      <c r="M27">
        <v>230.72499999999999</v>
      </c>
    </row>
    <row r="28" spans="1:13" ht="14">
      <c r="A28" t="s">
        <v>243</v>
      </c>
      <c r="B28" t="s">
        <v>195</v>
      </c>
      <c r="C28" s="28">
        <v>2</v>
      </c>
      <c r="F28" t="s">
        <v>142</v>
      </c>
      <c r="G28" t="s">
        <v>42</v>
      </c>
      <c r="H28" s="33">
        <v>236.25</v>
      </c>
      <c r="I28" s="33"/>
      <c r="K28" s="34" t="s">
        <v>142</v>
      </c>
      <c r="L28" s="35">
        <v>236.25</v>
      </c>
      <c r="M28">
        <v>241.98</v>
      </c>
    </row>
    <row r="29" spans="1:13" ht="14">
      <c r="A29" t="s">
        <v>243</v>
      </c>
      <c r="B29" t="s">
        <v>265</v>
      </c>
      <c r="C29" s="28">
        <v>2</v>
      </c>
      <c r="F29" t="s">
        <v>219</v>
      </c>
      <c r="G29" t="s">
        <v>42</v>
      </c>
      <c r="H29" s="33">
        <v>247.5</v>
      </c>
      <c r="I29" s="33"/>
      <c r="K29" s="34" t="s">
        <v>219</v>
      </c>
      <c r="L29" s="35">
        <v>247.5</v>
      </c>
      <c r="M29">
        <v>253.23500000000001</v>
      </c>
    </row>
    <row r="30" spans="1:13" ht="14">
      <c r="A30" t="s">
        <v>243</v>
      </c>
      <c r="B30" t="s">
        <v>266</v>
      </c>
      <c r="C30" s="28">
        <v>2</v>
      </c>
      <c r="F30" t="s">
        <v>267</v>
      </c>
      <c r="G30" t="s">
        <v>42</v>
      </c>
      <c r="H30" s="33">
        <v>258.75</v>
      </c>
      <c r="I30" s="33"/>
      <c r="K30" s="34" t="s">
        <v>267</v>
      </c>
      <c r="L30" s="35">
        <v>258.75</v>
      </c>
      <c r="M30">
        <v>264.49</v>
      </c>
    </row>
    <row r="31" spans="1:13" ht="14">
      <c r="A31" t="s">
        <v>243</v>
      </c>
      <c r="B31" t="s">
        <v>268</v>
      </c>
      <c r="C31" s="28">
        <v>2</v>
      </c>
      <c r="F31" t="s">
        <v>42</v>
      </c>
      <c r="G31" t="s">
        <v>42</v>
      </c>
      <c r="H31" s="33">
        <v>270</v>
      </c>
      <c r="I31" s="33"/>
      <c r="K31" s="34" t="s">
        <v>42</v>
      </c>
      <c r="L31" s="35">
        <v>270</v>
      </c>
      <c r="M31">
        <v>275.745</v>
      </c>
    </row>
    <row r="32" spans="1:13" ht="14">
      <c r="A32" t="s">
        <v>243</v>
      </c>
      <c r="B32" t="s">
        <v>269</v>
      </c>
      <c r="C32" s="28">
        <v>2</v>
      </c>
      <c r="F32" t="s">
        <v>152</v>
      </c>
      <c r="G32" t="s">
        <v>42</v>
      </c>
      <c r="H32" s="33">
        <v>281.25</v>
      </c>
      <c r="I32" s="33"/>
      <c r="K32" s="34" t="s">
        <v>152</v>
      </c>
      <c r="L32" s="35">
        <v>281.25</v>
      </c>
      <c r="M32">
        <v>287</v>
      </c>
    </row>
    <row r="33" spans="1:13" ht="14">
      <c r="A33" t="s">
        <v>243</v>
      </c>
      <c r="B33" t="s">
        <v>270</v>
      </c>
      <c r="C33" s="28">
        <v>3</v>
      </c>
      <c r="F33" t="s">
        <v>223</v>
      </c>
      <c r="G33" t="s">
        <v>42</v>
      </c>
      <c r="H33" s="33">
        <v>292.5</v>
      </c>
      <c r="I33" s="33"/>
      <c r="K33" s="34" t="s">
        <v>223</v>
      </c>
      <c r="L33" s="35">
        <v>292.5</v>
      </c>
      <c r="M33">
        <v>298.255</v>
      </c>
    </row>
    <row r="34" spans="1:13" ht="14">
      <c r="A34" t="s">
        <v>243</v>
      </c>
      <c r="B34" t="s">
        <v>271</v>
      </c>
      <c r="C34" s="28">
        <v>3</v>
      </c>
      <c r="F34" t="s">
        <v>214</v>
      </c>
      <c r="G34" t="s">
        <v>42</v>
      </c>
      <c r="H34" s="33">
        <v>303.75</v>
      </c>
      <c r="I34" s="33"/>
      <c r="K34" s="34" t="s">
        <v>214</v>
      </c>
      <c r="L34" s="35">
        <v>303.75</v>
      </c>
      <c r="M34">
        <v>309.51</v>
      </c>
    </row>
    <row r="35" spans="1:13" ht="14">
      <c r="A35" t="s">
        <v>243</v>
      </c>
      <c r="B35" t="s">
        <v>272</v>
      </c>
      <c r="C35" s="28">
        <v>3</v>
      </c>
      <c r="F35" t="s">
        <v>141</v>
      </c>
      <c r="G35" t="s">
        <v>42</v>
      </c>
      <c r="H35" s="33">
        <v>315</v>
      </c>
      <c r="I35" s="33"/>
      <c r="K35" s="34" t="s">
        <v>141</v>
      </c>
      <c r="L35" s="35">
        <v>315</v>
      </c>
      <c r="M35">
        <v>320.76499999999999</v>
      </c>
    </row>
    <row r="36" spans="1:13" ht="14">
      <c r="A36" t="s">
        <v>243</v>
      </c>
      <c r="B36" t="s">
        <v>273</v>
      </c>
      <c r="C36" s="28">
        <v>3</v>
      </c>
      <c r="F36" t="s">
        <v>215</v>
      </c>
      <c r="G36" t="s">
        <v>39</v>
      </c>
      <c r="H36" s="33">
        <v>326.25</v>
      </c>
      <c r="I36" s="33"/>
      <c r="K36" s="34" t="s">
        <v>215</v>
      </c>
      <c r="L36" s="35">
        <v>326.25</v>
      </c>
      <c r="M36">
        <v>332.02</v>
      </c>
    </row>
    <row r="37" spans="1:13" ht="14">
      <c r="A37" t="s">
        <v>243</v>
      </c>
      <c r="B37" t="s">
        <v>274</v>
      </c>
      <c r="C37" s="28">
        <v>3</v>
      </c>
      <c r="F37" t="s">
        <v>154</v>
      </c>
      <c r="G37" t="s">
        <v>39</v>
      </c>
      <c r="H37" s="33">
        <v>337.5</v>
      </c>
      <c r="I37" s="33"/>
      <c r="K37" s="34" t="s">
        <v>154</v>
      </c>
      <c r="L37" s="35">
        <v>337.5</v>
      </c>
      <c r="M37">
        <v>343.27499999999998</v>
      </c>
    </row>
    <row r="38" spans="1:13" ht="14">
      <c r="A38" t="s">
        <v>243</v>
      </c>
      <c r="B38" t="s">
        <v>275</v>
      </c>
      <c r="C38" s="28">
        <v>3</v>
      </c>
      <c r="F38" t="s">
        <v>157</v>
      </c>
      <c r="G38" t="s">
        <v>39</v>
      </c>
      <c r="H38" s="33">
        <v>348.75</v>
      </c>
      <c r="I38" s="33"/>
      <c r="K38" s="34" t="s">
        <v>157</v>
      </c>
      <c r="L38" s="35">
        <v>348.75</v>
      </c>
      <c r="M38">
        <v>354.53</v>
      </c>
    </row>
    <row r="39" spans="1:13" ht="14">
      <c r="A39" t="s">
        <v>253</v>
      </c>
      <c r="B39" t="s">
        <v>276</v>
      </c>
      <c r="C39" s="28">
        <v>3</v>
      </c>
      <c r="F39" t="s">
        <v>226</v>
      </c>
      <c r="G39">
        <v>0</v>
      </c>
      <c r="H39" s="33">
        <v>999</v>
      </c>
      <c r="I39" s="33"/>
      <c r="K39" s="34" t="s">
        <v>39</v>
      </c>
      <c r="L39" s="35">
        <v>360</v>
      </c>
      <c r="M39">
        <v>365.78500000000003</v>
      </c>
    </row>
    <row r="40" spans="1:13" ht="14">
      <c r="A40" t="s">
        <v>253</v>
      </c>
      <c r="B40" t="s">
        <v>277</v>
      </c>
      <c r="C40" s="28">
        <v>3</v>
      </c>
      <c r="F40" t="s">
        <v>278</v>
      </c>
      <c r="G40">
        <v>0</v>
      </c>
      <c r="H40" s="33">
        <v>9999</v>
      </c>
      <c r="I40" s="33"/>
      <c r="K40" s="34" t="s">
        <v>246</v>
      </c>
      <c r="L40" s="35">
        <v>371.25</v>
      </c>
      <c r="M40">
        <v>377.04</v>
      </c>
    </row>
    <row r="41" spans="1:13" ht="14">
      <c r="A41" t="s">
        <v>253</v>
      </c>
      <c r="B41" t="s">
        <v>279</v>
      </c>
      <c r="C41" s="28">
        <v>3</v>
      </c>
      <c r="K41" s="34" t="s">
        <v>156</v>
      </c>
      <c r="L41" s="35">
        <v>382.5</v>
      </c>
      <c r="M41">
        <v>388.29500000000002</v>
      </c>
    </row>
    <row r="42" spans="1:13" ht="14">
      <c r="A42" t="s">
        <v>253</v>
      </c>
      <c r="B42" t="s">
        <v>280</v>
      </c>
      <c r="C42" s="28">
        <v>3</v>
      </c>
      <c r="K42" s="34" t="s">
        <v>147</v>
      </c>
      <c r="L42" s="35">
        <v>393.75</v>
      </c>
      <c r="M42">
        <v>399.55</v>
      </c>
    </row>
    <row r="43" spans="1:13" ht="14">
      <c r="A43" t="s">
        <v>253</v>
      </c>
      <c r="B43" t="s">
        <v>281</v>
      </c>
      <c r="C43" s="28">
        <v>3</v>
      </c>
      <c r="K43" s="34" t="s">
        <v>144</v>
      </c>
      <c r="L43" s="35">
        <v>405</v>
      </c>
      <c r="M43">
        <v>410.80500000000001</v>
      </c>
    </row>
    <row r="44" spans="1:13" ht="14">
      <c r="A44" t="s">
        <v>243</v>
      </c>
      <c r="B44" t="s">
        <v>282</v>
      </c>
      <c r="C44" s="28">
        <v>3</v>
      </c>
      <c r="K44" s="34" t="s">
        <v>143</v>
      </c>
      <c r="L44" s="35">
        <v>416.25</v>
      </c>
      <c r="M44">
        <v>422.06</v>
      </c>
    </row>
    <row r="45" spans="1:13">
      <c r="A45" t="s">
        <v>243</v>
      </c>
      <c r="B45" t="s">
        <v>283</v>
      </c>
      <c r="C45" s="28">
        <v>3</v>
      </c>
    </row>
    <row r="46" spans="1:13">
      <c r="A46" t="s">
        <v>243</v>
      </c>
      <c r="B46" t="s">
        <v>284</v>
      </c>
      <c r="C46" s="28">
        <v>3</v>
      </c>
    </row>
    <row r="47" spans="1:13">
      <c r="A47" t="s">
        <v>243</v>
      </c>
      <c r="B47" t="s">
        <v>285</v>
      </c>
      <c r="C47" s="28">
        <v>3</v>
      </c>
    </row>
    <row r="48" spans="1:13">
      <c r="A48" t="s">
        <v>243</v>
      </c>
      <c r="B48" t="s">
        <v>286</v>
      </c>
      <c r="C48" s="28">
        <v>3</v>
      </c>
    </row>
    <row r="49" spans="1:3">
      <c r="A49" t="s">
        <v>243</v>
      </c>
      <c r="B49" t="s">
        <v>287</v>
      </c>
      <c r="C49" s="28">
        <v>3</v>
      </c>
    </row>
    <row r="50" spans="1:3">
      <c r="A50" t="s">
        <v>253</v>
      </c>
      <c r="B50" t="s">
        <v>288</v>
      </c>
      <c r="C50" s="28">
        <v>3</v>
      </c>
    </row>
    <row r="51" spans="1:3">
      <c r="A51" t="s">
        <v>253</v>
      </c>
      <c r="B51" t="s">
        <v>289</v>
      </c>
      <c r="C51" s="28">
        <v>3</v>
      </c>
    </row>
    <row r="52" spans="1:3">
      <c r="A52" t="s">
        <v>253</v>
      </c>
      <c r="B52" t="s">
        <v>290</v>
      </c>
      <c r="C52" s="28">
        <v>3</v>
      </c>
    </row>
    <row r="53" spans="1:3">
      <c r="A53" t="s">
        <v>253</v>
      </c>
      <c r="B53" t="s">
        <v>291</v>
      </c>
      <c r="C53" s="28">
        <v>3</v>
      </c>
    </row>
    <row r="54" spans="1:3">
      <c r="A54" t="s">
        <v>253</v>
      </c>
      <c r="B54" t="s">
        <v>292</v>
      </c>
      <c r="C54" s="28">
        <v>3</v>
      </c>
    </row>
    <row r="55" spans="1:3">
      <c r="A55" t="s">
        <v>243</v>
      </c>
      <c r="B55" t="s">
        <v>293</v>
      </c>
      <c r="C55" s="28">
        <v>4</v>
      </c>
    </row>
    <row r="56" spans="1:3">
      <c r="A56" t="s">
        <v>243</v>
      </c>
      <c r="B56" t="s">
        <v>294</v>
      </c>
      <c r="C56" s="28">
        <v>4</v>
      </c>
    </row>
    <row r="57" spans="1:3">
      <c r="A57" t="s">
        <v>243</v>
      </c>
      <c r="B57" t="s">
        <v>167</v>
      </c>
      <c r="C57" s="28">
        <v>4</v>
      </c>
    </row>
    <row r="58" spans="1:3">
      <c r="A58" t="s">
        <v>243</v>
      </c>
      <c r="B58" t="s">
        <v>295</v>
      </c>
      <c r="C58" s="28">
        <v>4</v>
      </c>
    </row>
    <row r="59" spans="1:3">
      <c r="A59" t="s">
        <v>243</v>
      </c>
      <c r="B59" t="s">
        <v>296</v>
      </c>
      <c r="C59" s="28">
        <v>4</v>
      </c>
    </row>
    <row r="60" spans="1:3">
      <c r="A60" t="s">
        <v>253</v>
      </c>
      <c r="B60" t="s">
        <v>297</v>
      </c>
      <c r="C60" s="28">
        <v>4</v>
      </c>
    </row>
    <row r="61" spans="1:3">
      <c r="A61" t="s">
        <v>298</v>
      </c>
      <c r="B61" t="s">
        <v>299</v>
      </c>
      <c r="C61" s="28">
        <v>4</v>
      </c>
    </row>
    <row r="62" spans="1:3">
      <c r="A62" t="s">
        <v>243</v>
      </c>
      <c r="B62" t="s">
        <v>300</v>
      </c>
      <c r="C62" s="28">
        <v>4</v>
      </c>
    </row>
    <row r="63" spans="1:3">
      <c r="A63" t="s">
        <v>253</v>
      </c>
      <c r="B63" t="s">
        <v>301</v>
      </c>
      <c r="C63" s="28">
        <v>4</v>
      </c>
    </row>
    <row r="64" spans="1:3">
      <c r="A64" t="s">
        <v>243</v>
      </c>
      <c r="B64" t="s">
        <v>302</v>
      </c>
      <c r="C64" s="28">
        <v>4</v>
      </c>
    </row>
    <row r="65" spans="1:3">
      <c r="A65" t="s">
        <v>243</v>
      </c>
      <c r="B65" t="s">
        <v>303</v>
      </c>
      <c r="C65" s="28">
        <v>4</v>
      </c>
    </row>
    <row r="66" spans="1:3">
      <c r="A66" t="s">
        <v>243</v>
      </c>
      <c r="B66" t="s">
        <v>304</v>
      </c>
      <c r="C66" s="28">
        <v>4</v>
      </c>
    </row>
    <row r="67" spans="1:3">
      <c r="A67" t="s">
        <v>243</v>
      </c>
      <c r="B67" t="s">
        <v>305</v>
      </c>
      <c r="C67" s="28">
        <v>4</v>
      </c>
    </row>
    <row r="68" spans="1:3">
      <c r="A68" t="s">
        <v>243</v>
      </c>
      <c r="B68" t="s">
        <v>306</v>
      </c>
      <c r="C68" s="28">
        <v>4</v>
      </c>
    </row>
    <row r="69" spans="1:3">
      <c r="A69" t="s">
        <v>253</v>
      </c>
      <c r="B69" t="s">
        <v>307</v>
      </c>
      <c r="C69" s="28">
        <v>4</v>
      </c>
    </row>
    <row r="70" spans="1:3">
      <c r="A70" t="s">
        <v>298</v>
      </c>
      <c r="B70" t="s">
        <v>308</v>
      </c>
      <c r="C70" s="28">
        <v>4</v>
      </c>
    </row>
    <row r="71" spans="1:3">
      <c r="A71" t="s">
        <v>243</v>
      </c>
      <c r="B71" t="s">
        <v>198</v>
      </c>
      <c r="C71" s="28">
        <v>4</v>
      </c>
    </row>
    <row r="72" spans="1:3">
      <c r="A72" t="s">
        <v>253</v>
      </c>
      <c r="B72" t="s">
        <v>309</v>
      </c>
      <c r="C72" s="28">
        <v>4</v>
      </c>
    </row>
    <row r="73" spans="1:3">
      <c r="A73" t="s">
        <v>243</v>
      </c>
      <c r="B73" t="s">
        <v>310</v>
      </c>
      <c r="C73" s="28">
        <v>5</v>
      </c>
    </row>
    <row r="74" spans="1:3">
      <c r="A74" t="s">
        <v>243</v>
      </c>
      <c r="B74" t="s">
        <v>311</v>
      </c>
      <c r="C74" s="28">
        <v>5</v>
      </c>
    </row>
    <row r="75" spans="1:3">
      <c r="A75" t="s">
        <v>243</v>
      </c>
      <c r="B75" t="s">
        <v>312</v>
      </c>
      <c r="C75" s="28">
        <v>5</v>
      </c>
    </row>
    <row r="76" spans="1:3">
      <c r="A76" t="s">
        <v>243</v>
      </c>
      <c r="B76" t="s">
        <v>313</v>
      </c>
      <c r="C76" s="28">
        <v>5</v>
      </c>
    </row>
    <row r="77" spans="1:3">
      <c r="A77" t="s">
        <v>243</v>
      </c>
      <c r="B77" t="s">
        <v>164</v>
      </c>
      <c r="C77" s="28">
        <v>5</v>
      </c>
    </row>
    <row r="78" spans="1:3">
      <c r="A78" t="s">
        <v>243</v>
      </c>
      <c r="B78" t="s">
        <v>314</v>
      </c>
      <c r="C78" s="28">
        <v>5</v>
      </c>
    </row>
    <row r="79" spans="1:3">
      <c r="A79" t="s">
        <v>243</v>
      </c>
      <c r="B79" t="s">
        <v>315</v>
      </c>
      <c r="C79" s="28">
        <v>5</v>
      </c>
    </row>
    <row r="80" spans="1:3">
      <c r="A80" t="s">
        <v>243</v>
      </c>
      <c r="B80" t="s">
        <v>316</v>
      </c>
      <c r="C80" s="28">
        <v>5</v>
      </c>
    </row>
    <row r="81" spans="1:3">
      <c r="A81" t="s">
        <v>243</v>
      </c>
      <c r="B81" t="s">
        <v>317</v>
      </c>
      <c r="C81" s="28">
        <v>5</v>
      </c>
    </row>
    <row r="82" spans="1:3">
      <c r="A82" t="s">
        <v>243</v>
      </c>
      <c r="B82" t="s">
        <v>318</v>
      </c>
      <c r="C82" s="28">
        <v>5</v>
      </c>
    </row>
    <row r="83" spans="1:3">
      <c r="A83" t="s">
        <v>243</v>
      </c>
      <c r="B83" t="s">
        <v>319</v>
      </c>
      <c r="C83" s="28">
        <v>5</v>
      </c>
    </row>
    <row r="84" spans="1:3">
      <c r="A84" t="s">
        <v>253</v>
      </c>
      <c r="B84" t="s">
        <v>320</v>
      </c>
      <c r="C84" s="28">
        <v>5</v>
      </c>
    </row>
    <row r="85" spans="1:3">
      <c r="A85" t="s">
        <v>253</v>
      </c>
      <c r="B85" t="s">
        <v>321</v>
      </c>
      <c r="C85" s="28">
        <v>5</v>
      </c>
    </row>
    <row r="86" spans="1:3">
      <c r="A86" t="s">
        <v>243</v>
      </c>
      <c r="B86" t="s">
        <v>322</v>
      </c>
      <c r="C86" s="28">
        <v>5</v>
      </c>
    </row>
    <row r="87" spans="1:3">
      <c r="A87" t="s">
        <v>243</v>
      </c>
      <c r="B87" t="s">
        <v>218</v>
      </c>
      <c r="C87" s="28">
        <v>5</v>
      </c>
    </row>
    <row r="88" spans="1:3">
      <c r="A88" t="s">
        <v>243</v>
      </c>
      <c r="B88" t="s">
        <v>323</v>
      </c>
      <c r="C88" s="28">
        <v>5</v>
      </c>
    </row>
    <row r="89" spans="1:3">
      <c r="A89" t="s">
        <v>243</v>
      </c>
      <c r="B89" t="s">
        <v>324</v>
      </c>
      <c r="C89" s="28">
        <v>5</v>
      </c>
    </row>
    <row r="90" spans="1:3">
      <c r="A90" t="s">
        <v>243</v>
      </c>
      <c r="B90" t="s">
        <v>224</v>
      </c>
      <c r="C90" s="28">
        <v>5</v>
      </c>
    </row>
    <row r="91" spans="1:3">
      <c r="A91" t="s">
        <v>243</v>
      </c>
      <c r="B91" t="s">
        <v>325</v>
      </c>
      <c r="C91" s="28">
        <v>5</v>
      </c>
    </row>
    <row r="92" spans="1:3">
      <c r="A92" t="s">
        <v>243</v>
      </c>
      <c r="B92" t="s">
        <v>326</v>
      </c>
      <c r="C92" s="28">
        <v>5</v>
      </c>
    </row>
    <row r="93" spans="1:3">
      <c r="A93" t="s">
        <v>243</v>
      </c>
      <c r="B93" t="s">
        <v>327</v>
      </c>
      <c r="C93" s="28">
        <v>5</v>
      </c>
    </row>
    <row r="94" spans="1:3">
      <c r="A94" t="s">
        <v>243</v>
      </c>
      <c r="B94" t="s">
        <v>328</v>
      </c>
      <c r="C94" s="28">
        <v>5</v>
      </c>
    </row>
    <row r="95" spans="1:3">
      <c r="A95" t="s">
        <v>243</v>
      </c>
      <c r="B95" t="s">
        <v>329</v>
      </c>
      <c r="C95" s="28">
        <v>5</v>
      </c>
    </row>
    <row r="96" spans="1:3">
      <c r="A96" t="s">
        <v>243</v>
      </c>
      <c r="B96" t="s">
        <v>330</v>
      </c>
      <c r="C96" s="28">
        <v>5</v>
      </c>
    </row>
    <row r="97" spans="1:3">
      <c r="A97" t="s">
        <v>253</v>
      </c>
      <c r="B97" t="s">
        <v>331</v>
      </c>
      <c r="C97" s="28">
        <v>5</v>
      </c>
    </row>
    <row r="98" spans="1:3">
      <c r="A98" t="s">
        <v>253</v>
      </c>
      <c r="B98" t="s">
        <v>332</v>
      </c>
      <c r="C98" s="28">
        <v>5</v>
      </c>
    </row>
    <row r="99" spans="1:3">
      <c r="A99" t="s">
        <v>243</v>
      </c>
      <c r="B99" t="s">
        <v>333</v>
      </c>
      <c r="C99" s="28">
        <v>6</v>
      </c>
    </row>
    <row r="100" spans="1:3">
      <c r="A100" t="s">
        <v>243</v>
      </c>
      <c r="B100" t="s">
        <v>334</v>
      </c>
      <c r="C100" s="28">
        <v>6</v>
      </c>
    </row>
    <row r="101" spans="1:3">
      <c r="A101" t="s">
        <v>243</v>
      </c>
      <c r="B101" t="s">
        <v>335</v>
      </c>
      <c r="C101" s="28">
        <v>6</v>
      </c>
    </row>
    <row r="102" spans="1:3">
      <c r="A102" t="s">
        <v>243</v>
      </c>
      <c r="B102" t="s">
        <v>336</v>
      </c>
      <c r="C102" s="28">
        <v>6</v>
      </c>
    </row>
    <row r="103" spans="1:3">
      <c r="A103" t="s">
        <v>243</v>
      </c>
      <c r="B103" t="s">
        <v>337</v>
      </c>
      <c r="C103" s="28">
        <v>6</v>
      </c>
    </row>
    <row r="104" spans="1:3">
      <c r="A104" t="s">
        <v>243</v>
      </c>
      <c r="B104" t="s">
        <v>338</v>
      </c>
      <c r="C104" s="28">
        <v>6</v>
      </c>
    </row>
    <row r="105" spans="1:3">
      <c r="A105" t="s">
        <v>243</v>
      </c>
      <c r="B105" t="s">
        <v>339</v>
      </c>
      <c r="C105" s="28">
        <v>6</v>
      </c>
    </row>
    <row r="106" spans="1:3">
      <c r="A106" t="s">
        <v>243</v>
      </c>
      <c r="B106" t="s">
        <v>340</v>
      </c>
      <c r="C106" s="28">
        <v>6</v>
      </c>
    </row>
    <row r="107" spans="1:3">
      <c r="A107" t="s">
        <v>243</v>
      </c>
      <c r="B107" t="s">
        <v>217</v>
      </c>
      <c r="C107" s="28">
        <v>6</v>
      </c>
    </row>
    <row r="108" spans="1:3">
      <c r="A108" t="s">
        <v>243</v>
      </c>
      <c r="B108" t="s">
        <v>341</v>
      </c>
      <c r="C108" s="28">
        <v>6</v>
      </c>
    </row>
    <row r="109" spans="1:3">
      <c r="A109" t="s">
        <v>243</v>
      </c>
      <c r="B109" t="s">
        <v>342</v>
      </c>
      <c r="C109" s="28">
        <v>6</v>
      </c>
    </row>
    <row r="110" spans="1:3">
      <c r="A110" t="s">
        <v>243</v>
      </c>
      <c r="B110" t="s">
        <v>343</v>
      </c>
      <c r="C110" s="28">
        <v>6</v>
      </c>
    </row>
    <row r="111" spans="1:3">
      <c r="A111" t="s">
        <v>243</v>
      </c>
      <c r="B111" t="s">
        <v>344</v>
      </c>
      <c r="C111" s="28">
        <v>6</v>
      </c>
    </row>
    <row r="112" spans="1:3">
      <c r="A112" t="s">
        <v>243</v>
      </c>
      <c r="B112" t="s">
        <v>345</v>
      </c>
      <c r="C112" s="28">
        <v>6</v>
      </c>
    </row>
    <row r="113" spans="1:3">
      <c r="A113" t="s">
        <v>243</v>
      </c>
      <c r="B113" t="s">
        <v>346</v>
      </c>
      <c r="C113" s="28">
        <v>6</v>
      </c>
    </row>
    <row r="114" spans="1:3">
      <c r="A114" t="s">
        <v>243</v>
      </c>
      <c r="B114" t="s">
        <v>347</v>
      </c>
      <c r="C114" s="28">
        <v>6</v>
      </c>
    </row>
    <row r="115" spans="1:3">
      <c r="A115" t="s">
        <v>243</v>
      </c>
      <c r="B115" t="s">
        <v>348</v>
      </c>
      <c r="C115" s="28">
        <v>6</v>
      </c>
    </row>
    <row r="116" spans="1:3">
      <c r="A116" t="s">
        <v>243</v>
      </c>
      <c r="B116" t="s">
        <v>349</v>
      </c>
      <c r="C116" s="28">
        <v>6</v>
      </c>
    </row>
    <row r="117" spans="1:3">
      <c r="A117" t="s">
        <v>253</v>
      </c>
      <c r="B117" t="s">
        <v>162</v>
      </c>
      <c r="C117" s="28">
        <v>7</v>
      </c>
    </row>
    <row r="118" spans="1:3">
      <c r="A118" t="s">
        <v>243</v>
      </c>
      <c r="B118" t="s">
        <v>350</v>
      </c>
      <c r="C118" s="28">
        <v>7</v>
      </c>
    </row>
    <row r="119" spans="1:3">
      <c r="A119" t="s">
        <v>243</v>
      </c>
      <c r="B119" t="s">
        <v>351</v>
      </c>
      <c r="C119" s="28">
        <v>7</v>
      </c>
    </row>
    <row r="120" spans="1:3">
      <c r="A120" t="s">
        <v>243</v>
      </c>
      <c r="B120" t="s">
        <v>352</v>
      </c>
      <c r="C120" s="28">
        <v>7</v>
      </c>
    </row>
    <row r="121" spans="1:3">
      <c r="A121" t="s">
        <v>253</v>
      </c>
      <c r="B121" t="s">
        <v>353</v>
      </c>
      <c r="C121" s="28">
        <v>7</v>
      </c>
    </row>
    <row r="122" spans="1:3">
      <c r="A122" t="s">
        <v>253</v>
      </c>
      <c r="B122" t="s">
        <v>354</v>
      </c>
      <c r="C122" s="28">
        <v>7</v>
      </c>
    </row>
    <row r="123" spans="1:3">
      <c r="A123" t="s">
        <v>243</v>
      </c>
      <c r="B123" t="s">
        <v>355</v>
      </c>
      <c r="C123" s="28">
        <v>7</v>
      </c>
    </row>
    <row r="124" spans="1:3">
      <c r="A124" t="s">
        <v>243</v>
      </c>
      <c r="B124" t="s">
        <v>356</v>
      </c>
      <c r="C124" s="28">
        <v>7</v>
      </c>
    </row>
    <row r="125" spans="1:3">
      <c r="A125" t="s">
        <v>243</v>
      </c>
      <c r="B125" t="s">
        <v>357</v>
      </c>
      <c r="C125" s="28">
        <v>7</v>
      </c>
    </row>
    <row r="126" spans="1:3">
      <c r="A126" t="s">
        <v>253</v>
      </c>
      <c r="B126" t="s">
        <v>358</v>
      </c>
      <c r="C126" s="28">
        <v>7</v>
      </c>
    </row>
    <row r="127" spans="1:3">
      <c r="A127" t="s">
        <v>243</v>
      </c>
      <c r="B127" t="s">
        <v>161</v>
      </c>
      <c r="C127" s="28">
        <v>8</v>
      </c>
    </row>
    <row r="128" spans="1:3">
      <c r="A128" t="s">
        <v>243</v>
      </c>
      <c r="B128" t="s">
        <v>359</v>
      </c>
      <c r="C128" s="28">
        <v>8</v>
      </c>
    </row>
    <row r="129" spans="1:3">
      <c r="A129" t="s">
        <v>243</v>
      </c>
      <c r="B129" t="s">
        <v>166</v>
      </c>
      <c r="C129" s="28">
        <v>8</v>
      </c>
    </row>
    <row r="130" spans="1:3">
      <c r="A130" t="s">
        <v>243</v>
      </c>
      <c r="B130" t="s">
        <v>360</v>
      </c>
      <c r="C130" s="28">
        <v>8</v>
      </c>
    </row>
    <row r="131" spans="1:3">
      <c r="A131" t="s">
        <v>243</v>
      </c>
      <c r="B131" t="s">
        <v>361</v>
      </c>
      <c r="C131" s="28">
        <v>9</v>
      </c>
    </row>
    <row r="132" spans="1:3">
      <c r="A132" t="s">
        <v>243</v>
      </c>
      <c r="B132" t="s">
        <v>362</v>
      </c>
      <c r="C132" s="28">
        <v>9</v>
      </c>
    </row>
    <row r="133" spans="1:3">
      <c r="A133" t="s">
        <v>243</v>
      </c>
      <c r="B133" t="s">
        <v>163</v>
      </c>
      <c r="C133" s="28">
        <v>9</v>
      </c>
    </row>
    <row r="134" spans="1:3">
      <c r="A134" t="s">
        <v>243</v>
      </c>
      <c r="B134" t="s">
        <v>363</v>
      </c>
      <c r="C134" s="28">
        <v>9</v>
      </c>
    </row>
    <row r="135" spans="1:3">
      <c r="A135" t="s">
        <v>243</v>
      </c>
      <c r="B135" t="s">
        <v>364</v>
      </c>
      <c r="C135" s="28">
        <v>9</v>
      </c>
    </row>
    <row r="136" spans="1:3">
      <c r="A136" t="s">
        <v>243</v>
      </c>
      <c r="B136" t="s">
        <v>365</v>
      </c>
      <c r="C136" s="28">
        <v>9</v>
      </c>
    </row>
    <row r="137" spans="1:3">
      <c r="A137" t="s">
        <v>243</v>
      </c>
      <c r="B137" t="s">
        <v>366</v>
      </c>
      <c r="C137" s="28">
        <v>9</v>
      </c>
    </row>
    <row r="138" spans="1:3">
      <c r="A138" t="s">
        <v>243</v>
      </c>
      <c r="B138" t="s">
        <v>367</v>
      </c>
      <c r="C138" s="28">
        <v>9</v>
      </c>
    </row>
    <row r="139" spans="1:3">
      <c r="A139" t="s">
        <v>243</v>
      </c>
      <c r="B139" t="s">
        <v>368</v>
      </c>
      <c r="C139" s="28">
        <v>10</v>
      </c>
    </row>
    <row r="140" spans="1:3">
      <c r="A140" t="s">
        <v>243</v>
      </c>
      <c r="B140" t="s">
        <v>369</v>
      </c>
      <c r="C140" s="28">
        <v>10</v>
      </c>
    </row>
    <row r="141" spans="1:3">
      <c r="A141" t="s">
        <v>243</v>
      </c>
      <c r="B141" t="s">
        <v>370</v>
      </c>
      <c r="C141" s="28">
        <v>10</v>
      </c>
    </row>
    <row r="142" spans="1:3">
      <c r="A142" t="s">
        <v>253</v>
      </c>
      <c r="B142" t="s">
        <v>169</v>
      </c>
      <c r="C142" s="28">
        <v>10</v>
      </c>
    </row>
    <row r="143" spans="1:3">
      <c r="A143" t="s">
        <v>253</v>
      </c>
      <c r="B143" t="s">
        <v>371</v>
      </c>
      <c r="C143" s="28">
        <v>10</v>
      </c>
    </row>
    <row r="144" spans="1:3">
      <c r="A144" t="s">
        <v>243</v>
      </c>
      <c r="B144" t="s">
        <v>372</v>
      </c>
      <c r="C144" s="28">
        <v>10</v>
      </c>
    </row>
    <row r="145" spans="1:3">
      <c r="A145" t="s">
        <v>243</v>
      </c>
      <c r="B145" t="s">
        <v>373</v>
      </c>
      <c r="C145" s="28">
        <v>10</v>
      </c>
    </row>
    <row r="146" spans="1:3">
      <c r="A146" t="s">
        <v>243</v>
      </c>
      <c r="B146" t="s">
        <v>374</v>
      </c>
      <c r="C146" s="28">
        <v>10</v>
      </c>
    </row>
    <row r="147" spans="1:3">
      <c r="A147" t="s">
        <v>253</v>
      </c>
      <c r="B147" t="s">
        <v>375</v>
      </c>
      <c r="C147" s="28">
        <v>10</v>
      </c>
    </row>
    <row r="148" spans="1:3">
      <c r="A148" t="s">
        <v>253</v>
      </c>
      <c r="B148" t="s">
        <v>376</v>
      </c>
      <c r="C148" s="28">
        <v>10</v>
      </c>
    </row>
    <row r="149" spans="1:3">
      <c r="A149" t="s">
        <v>243</v>
      </c>
      <c r="B149" t="s">
        <v>377</v>
      </c>
      <c r="C149" s="28">
        <v>11</v>
      </c>
    </row>
    <row r="150" spans="1:3">
      <c r="A150" t="s">
        <v>243</v>
      </c>
      <c r="B150" t="s">
        <v>378</v>
      </c>
      <c r="C150" s="28">
        <v>11</v>
      </c>
    </row>
    <row r="151" spans="1:3">
      <c r="A151" t="s">
        <v>243</v>
      </c>
      <c r="B151" t="s">
        <v>379</v>
      </c>
      <c r="C151" s="28">
        <v>11</v>
      </c>
    </row>
    <row r="152" spans="1:3">
      <c r="A152" t="s">
        <v>253</v>
      </c>
      <c r="B152" t="s">
        <v>380</v>
      </c>
      <c r="C152" s="28">
        <v>11</v>
      </c>
    </row>
    <row r="153" spans="1:3">
      <c r="A153" t="s">
        <v>243</v>
      </c>
      <c r="B153" t="s">
        <v>381</v>
      </c>
      <c r="C153" s="28">
        <v>11</v>
      </c>
    </row>
    <row r="154" spans="1:3">
      <c r="A154" t="s">
        <v>243</v>
      </c>
      <c r="B154" t="s">
        <v>382</v>
      </c>
      <c r="C154" s="28">
        <v>11</v>
      </c>
    </row>
    <row r="155" spans="1:3">
      <c r="A155" t="s">
        <v>243</v>
      </c>
      <c r="B155" t="s">
        <v>383</v>
      </c>
      <c r="C155" s="28">
        <v>11</v>
      </c>
    </row>
    <row r="156" spans="1:3">
      <c r="A156" t="s">
        <v>253</v>
      </c>
      <c r="B156" t="s">
        <v>384</v>
      </c>
      <c r="C156" s="28">
        <v>11</v>
      </c>
    </row>
    <row r="157" spans="1:3">
      <c r="A157" t="s">
        <v>243</v>
      </c>
      <c r="B157" t="s">
        <v>385</v>
      </c>
      <c r="C157" s="28">
        <v>12</v>
      </c>
    </row>
    <row r="158" spans="1:3">
      <c r="A158" t="s">
        <v>243</v>
      </c>
      <c r="B158" t="s">
        <v>386</v>
      </c>
      <c r="C158" s="28">
        <v>12</v>
      </c>
    </row>
    <row r="159" spans="1:3">
      <c r="A159" t="s">
        <v>243</v>
      </c>
      <c r="B159" t="s">
        <v>387</v>
      </c>
      <c r="C159" s="28">
        <v>12</v>
      </c>
    </row>
    <row r="160" spans="1:3">
      <c r="A160" t="s">
        <v>243</v>
      </c>
      <c r="B160" t="s">
        <v>388</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93" workbookViewId="0">
      <selection activeCell="V215" sqref="V215"/>
    </sheetView>
  </sheetViews>
  <sheetFormatPr baseColWidth="10" defaultColWidth="8.83203125" defaultRowHeight="12" x14ac:dyDescent="0"/>
  <cols>
    <col min="3" max="11" width="9.1640625" hidden="1" customWidth="1"/>
    <col min="14" max="16" width="9.1640625" hidden="1" customWidth="1"/>
  </cols>
  <sheetData>
    <row r="1" spans="1:24">
      <c r="A1" s="36"/>
      <c r="B1" s="37" t="s">
        <v>398</v>
      </c>
      <c r="C1" s="38"/>
      <c r="D1" s="38"/>
      <c r="E1" s="38"/>
      <c r="F1" s="38"/>
      <c r="G1" s="38"/>
      <c r="H1" s="38"/>
      <c r="I1" s="38"/>
      <c r="J1" s="38"/>
      <c r="K1" s="38"/>
      <c r="L1" s="36"/>
      <c r="M1" s="37" t="s">
        <v>398</v>
      </c>
      <c r="N1" s="36" t="s">
        <v>399</v>
      </c>
      <c r="O1" s="36" t="s">
        <v>399</v>
      </c>
      <c r="P1" s="36" t="s">
        <v>399</v>
      </c>
      <c r="Q1" s="39"/>
      <c r="R1" s="39"/>
      <c r="S1" s="39"/>
      <c r="T1" s="39"/>
      <c r="U1" s="39"/>
      <c r="V1" s="39"/>
      <c r="W1" s="39"/>
      <c r="X1" s="40"/>
    </row>
    <row r="2" spans="1:24">
      <c r="A2" s="36"/>
      <c r="B2" s="37" t="s">
        <v>400</v>
      </c>
      <c r="C2" s="38"/>
      <c r="D2" s="38"/>
      <c r="E2" s="38"/>
      <c r="F2" s="38"/>
      <c r="G2" s="38"/>
      <c r="H2" s="38"/>
      <c r="I2" s="38"/>
      <c r="J2" s="38"/>
      <c r="K2" s="38"/>
      <c r="L2" s="36"/>
      <c r="M2" s="37" t="s">
        <v>401</v>
      </c>
      <c r="N2" s="36"/>
      <c r="O2" s="36"/>
      <c r="P2" s="36"/>
      <c r="Q2" s="39"/>
      <c r="R2" s="39"/>
      <c r="S2" s="39"/>
      <c r="T2" s="39"/>
      <c r="U2" s="39"/>
      <c r="V2" s="39"/>
      <c r="W2" s="39"/>
      <c r="X2" s="41"/>
    </row>
    <row r="3" spans="1:24">
      <c r="A3" s="36"/>
      <c r="B3" s="37" t="s">
        <v>402</v>
      </c>
      <c r="C3" s="38"/>
      <c r="D3" s="38"/>
      <c r="E3" s="38"/>
      <c r="F3" s="38"/>
      <c r="G3" s="38"/>
      <c r="H3" s="38"/>
      <c r="I3" s="38"/>
      <c r="J3" s="38"/>
      <c r="K3" s="38"/>
      <c r="L3" s="36"/>
      <c r="M3" s="37" t="s">
        <v>403</v>
      </c>
      <c r="N3" s="36"/>
      <c r="O3" s="36"/>
      <c r="P3" s="36"/>
      <c r="Q3" s="39"/>
      <c r="R3" s="39"/>
      <c r="S3" s="39"/>
      <c r="T3" s="39"/>
      <c r="U3" s="39"/>
      <c r="V3" s="39"/>
      <c r="W3" s="39"/>
      <c r="X3" s="41"/>
    </row>
    <row r="4" spans="1:24">
      <c r="A4" s="36"/>
      <c r="B4" s="37" t="s">
        <v>404</v>
      </c>
      <c r="C4" s="38"/>
      <c r="D4" s="38"/>
      <c r="E4" s="38"/>
      <c r="F4" s="38"/>
      <c r="G4" s="38"/>
      <c r="H4" s="38"/>
      <c r="I4" s="38"/>
      <c r="J4" s="38"/>
      <c r="K4" s="38"/>
      <c r="L4" s="36"/>
      <c r="M4" s="37" t="s">
        <v>405</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406</v>
      </c>
      <c r="B10" s="37" t="str">
        <f>'[1]1828'!J10</f>
        <v>wind direction</v>
      </c>
      <c r="C10" s="38"/>
      <c r="D10" s="38"/>
      <c r="E10" s="38"/>
      <c r="F10" s="38"/>
      <c r="G10" s="38"/>
      <c r="H10" s="38"/>
      <c r="I10" s="38"/>
      <c r="J10" s="38"/>
      <c r="K10" s="38"/>
      <c r="L10" s="36" t="s">
        <v>407</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408</v>
      </c>
    </row>
    <row r="11" spans="1:24" ht="14">
      <c r="A11" s="36">
        <v>1</v>
      </c>
      <c r="B11" s="37">
        <f>'1782'!J11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'1782'!Z11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'1782'!J12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'1782'!Z12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'1782'!J13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'1782'!Z13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'1782'!J14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'1782'!Z14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'1782'!J15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'1782'!Z15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'1782'!J16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'1782'!Z16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'1782'!J17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'1782'!Z17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'1782'!J18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'1782'!Z18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'1782'!J19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'1782'!Z19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'1782'!J20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'1782'!Z20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'1782'!J21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'1782'!Z21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'1782'!J22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'1782'!Z22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'1782'!J23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'1782'!Z23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'1782'!J24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'1782'!Z24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'1782'!J25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'1782'!Z25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'1782'!J26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'1782'!Z26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'1782'!J27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'1782'!Z27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'1782'!J28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'1782'!Z28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'1782'!J29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'1782'!Z29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'1782'!J30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'1782'!Z30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'1782'!J31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'1782'!Z31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'1782'!J32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'1782'!Z32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'1782'!J33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'1782'!Z33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'1782'!J34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'1782'!Z34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'1782'!J35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'1782'!Z35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'1782'!J36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'1782'!Z36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'1782'!J37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'1782'!Z37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'1782'!J38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'1782'!Z38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'1782'!J39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'1782'!Z39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'1782'!J40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'1782'!Z40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'1782'!J41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'1782'!Z41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'1782'!J42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'1782'!Z42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'1782'!J43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'1782'!Z43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'1782'!J44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'1782'!Z44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'1782'!J45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'1782'!Z45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'1782'!J46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'1782'!Z46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'1782'!J47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'1782'!Z47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'1782'!J48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'1782'!Z48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'1782'!J49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'1782'!Z49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'1782'!J50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'1782'!Z50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'1782'!J51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'1782'!Z51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'1782'!J52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'1782'!Z52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'1782'!J53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'1782'!Z53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'1782'!J54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'1782'!Z54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'1782'!J55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'1782'!Z55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'1782'!J56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'1782'!Z56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'1782'!J57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'1782'!Z57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'1782'!J58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'1782'!Z58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'1782'!J59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'1782'!Z59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'1782'!J60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'1782'!Z60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'1782'!J61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'1782'!Z61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'1782'!J62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'1782'!Z62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'1782'!J63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'1782'!Z63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'1782'!J64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'1782'!Z64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'1782'!J65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'1782'!Z65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'1782'!J66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'1782'!Z66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'1782'!J67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'1782'!Z67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'1782'!J68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'1782'!Z68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'1782'!J69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'1782'!Z69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'1782'!J70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'1782'!Z70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'1782'!J71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'1782'!Z71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'1782'!J72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'1782'!Z72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'1782'!J73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'1782'!Z73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'1782'!J74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'1782'!Z74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'1782'!J75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'1782'!Z75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'1782'!J76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'1782'!Z76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'1782'!J77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'1782'!Z77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'1782'!J78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'1782'!Z78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'1782'!J79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'1782'!Z79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'1782'!J80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'1782'!Z80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'1782'!J81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'1782'!Z81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'1782'!J82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'1782'!Z82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'1782'!J83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'1782'!Z83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'1782'!J84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'1782'!Z84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'1782'!J85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'1782'!Z85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'1782'!J86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'1782'!Z86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'1782'!J87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'1782'!Z87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'1782'!J88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'1782'!Z88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'1782'!J89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'1782'!Z89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'1782'!J90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'1782'!Z90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'1782'!J91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'1782'!Z91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'1782'!J92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'1782'!Z92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'1782'!J93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'1782'!Z93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'1782'!J94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'1782'!Z94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'1782'!J95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'1782'!Z95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'1782'!J96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'1782'!Z96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'1782'!J97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'1782'!Z97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'1782'!J98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'1782'!Z98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'1782'!J99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'1782'!Z99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'1782'!J100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'1782'!Z100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'1782'!J101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'1782'!Z101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'1782'!J102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'1782'!Z102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'1782'!J103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'1782'!Z103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'1782'!J104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'1782'!Z104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'1782'!J105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'1782'!Z105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'1782'!J106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'1782'!Z106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'1782'!J107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'1782'!Z107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'1782'!J108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'1782'!Z108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'1782'!J109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'1782'!Z109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'1782'!J110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'1782'!Z110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'1782'!J111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'1782'!Z111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'1782'!J112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'1782'!Z112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'1782'!J113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'1782'!Z113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'1782'!J114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'1782'!Z114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'1782'!J115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'1782'!Z115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'1782'!J116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'1782'!Z116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'1782'!J117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'1782'!Z117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'1782'!J118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'1782'!Z118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'1782'!J119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'1782'!Z119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'1782'!J120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'1782'!Z120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'1782'!J121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'1782'!Z121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'1782'!J122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'1782'!Z122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'1782'!J123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'1782'!Z123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'1782'!J124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'1782'!Z124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'1782'!J125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'1782'!Z125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'1782'!J126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'1782'!Z126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'1782'!J127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'1782'!Z127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'1782'!J128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'1782'!Z128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'1782'!J129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'1782'!Z129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'1782'!J130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'1782'!Z130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'1782'!J131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'1782'!Z131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'1782'!J132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'1782'!Z132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'1782'!J133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'1782'!Z133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'1782'!J134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'1782'!Z134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'1782'!J135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'1782'!Z135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'1782'!J136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'1782'!Z136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'1782'!J137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'1782'!Z137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'1782'!J138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'1782'!Z138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'1782'!J139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'1782'!Z139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'1782'!J140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'1782'!Z140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'1782'!J141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'1782'!Z141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'1782'!J142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'1782'!Z142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'1782'!J143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'1782'!Z143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'1782'!J144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'1782'!Z144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'1782'!J145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'1782'!Z145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'1782'!J146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'1782'!Z146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'1782'!J147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'1782'!Z147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'1782'!J148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'1782'!Z148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'1782'!J149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'1782'!Z149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'1782'!J150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'1782'!Z150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'1782'!J151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'1782'!Z151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'1782'!J152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'1782'!Z152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'1782'!J153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'1782'!Z153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'1782'!J154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'1782'!Z154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'1782'!J155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'1782'!Z155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'1782'!J156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'1782'!Z156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'1782'!J157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'1782'!Z157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'1782'!J158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'1782'!Z158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'1782'!J159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'1782'!Z159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'1782'!J160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'1782'!Z160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'1782'!J161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'1782'!Z161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'1782'!J162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'1782'!Z162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'1782'!J163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'1782'!Z163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'1782'!J164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'1782'!Z164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'1782'!J165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'1782'!Z165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'1782'!J166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'1782'!Z166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'1782'!J167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'1782'!Z167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'1782'!J168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'1782'!Z168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'1782'!J169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'1782'!Z169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'1782'!J170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'1782'!Z170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'1782'!J171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'1782'!Z171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'1782'!J172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'1782'!Z172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'1782'!J173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'1782'!Z173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'1782'!J174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'1782'!Z174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'1782'!J175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'1782'!Z175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'1782'!J176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'1782'!Z176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'1782'!J177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'1782'!Z177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'1782'!J178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'1782'!Z178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'1782'!J179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'1782'!Z179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'1782'!J180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'1782'!Z180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'1782'!J181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'1782'!Z181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'1782'!J182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'1782'!Z182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'1782'!J183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'1782'!Z183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'1782'!J184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'1782'!Z184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'1782'!J185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'1782'!Z185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'1782'!J186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'1782'!Z186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f>'1782'!J187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'1782'!Z187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c r="A188" s="36">
        <v>178</v>
      </c>
      <c r="B188" s="37">
        <f>'1782'!J188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'1782'!Z188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c r="A189" s="36">
        <v>179</v>
      </c>
      <c r="B189" s="37">
        <f>'1782'!J189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'1782'!Z189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c r="A190" s="36">
        <v>180</v>
      </c>
      <c r="B190" s="37">
        <f>'1782'!J190</f>
        <v>0</v>
      </c>
      <c r="C190" s="38">
        <v>999</v>
      </c>
      <c r="D190" s="40" t="str">
        <f>IF(B190=0,"",IF(B190=Lookup!$K$7,Lookup!$L$7,IF(B190=Lookup!$K$8,Lookup!$L$8,IF(B190=Lookup!$K$9,Lookup!$L$9,IF(B190=Lookup!$K$10,Lookup!$L$10,IF(B190=Lookup!$K$11,Lookup!$L$11,999))))))</f>
        <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999</v>
      </c>
      <c r="L190" s="36" t="str">
        <f t="shared" si="17"/>
        <v/>
      </c>
      <c r="M190" s="37">
        <f>'1782'!Z190</f>
        <v>0</v>
      </c>
      <c r="N190" s="36">
        <f t="shared" si="12"/>
        <v>0</v>
      </c>
      <c r="O190" s="36">
        <f t="shared" si="13"/>
        <v>0</v>
      </c>
      <c r="P190" s="36">
        <f t="shared" si="15"/>
        <v>999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
      </c>
    </row>
    <row r="191" spans="1:24">
      <c r="A191" s="36">
        <v>181</v>
      </c>
      <c r="B191" s="37">
        <f>'1782'!J191</f>
        <v>0</v>
      </c>
      <c r="C191" s="38">
        <v>999</v>
      </c>
      <c r="D191" s="40" t="str">
        <f>IF(B191=0,"",IF(B191=Lookup!$K$7,Lookup!$L$7,IF(B191=Lookup!$K$8,Lookup!$L$8,IF(B191=Lookup!$K$9,Lookup!$L$9,IF(B191=Lookup!$K$10,Lookup!$L$10,IF(B191=Lookup!$K$11,Lookup!$L$11,999))))))</f>
        <v/>
      </c>
      <c r="E191" s="40" t="str">
        <f>IF(D191=999,IF(B191=Lookup!$K$12,Lookup!$L$12,IF(B191=Lookup!$K$13,Lookup!$L$13,IF(B191=Lookup!$K$14,Lookup!$L$14,IF(B191=Lookup!$K$15,Lookup!$L$15,IF(B191=Lookup!$K$16,Lookup!$L$16,999))))),"")</f>
        <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999</v>
      </c>
      <c r="L191" s="36" t="str">
        <f t="shared" si="17"/>
        <v/>
      </c>
      <c r="M191" s="37">
        <f>'1782'!Z191</f>
        <v>0</v>
      </c>
      <c r="N191" s="36">
        <f t="shared" si="12"/>
        <v>0</v>
      </c>
      <c r="O191" s="36">
        <f t="shared" si="13"/>
        <v>0</v>
      </c>
      <c r="P191" s="36">
        <f t="shared" si="15"/>
        <v>999</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
      </c>
    </row>
    <row r="192" spans="1:24">
      <c r="A192" s="36">
        <v>182</v>
      </c>
      <c r="B192" s="37">
        <f>'1782'!J192</f>
        <v>0</v>
      </c>
      <c r="C192" s="38">
        <v>999</v>
      </c>
      <c r="D192" s="40" t="str">
        <f>IF(B192=0,"",IF(B192=Lookup!$K$7,Lookup!$L$7,IF(B192=Lookup!$K$8,Lookup!$L$8,IF(B192=Lookup!$K$9,Lookup!$L$9,IF(B192=Lookup!$K$10,Lookup!$L$10,IF(B192=Lookup!$K$11,Lookup!$L$11,999))))))</f>
        <v/>
      </c>
      <c r="E192" s="40" t="str">
        <f>IF(D192=999,IF(B192=Lookup!$K$12,Lookup!$L$12,IF(B192=Lookup!$K$13,Lookup!$L$13,IF(B192=Lookup!$K$14,Lookup!$L$14,IF(B192=Lookup!$K$15,Lookup!$L$15,IF(B192=Lookup!$K$16,Lookup!$L$16,999))))),"")</f>
        <v/>
      </c>
      <c r="F192" s="40" t="str">
        <f>IF(E192=999,IF(B192=Lookup!$K$17,Lookup!$L$17,IF(B192=Lookup!$K$18,Lookup!$L$18,IF(B192=Lookup!$K$19,Lookup!$L$19,IF(B192=Lookup!$K$20,Lookup!$L$20,IF(B192=Lookup!$K$21,Lookup!$L$21,999))))),"")</f>
        <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999</v>
      </c>
      <c r="L192" s="36" t="str">
        <f t="shared" si="17"/>
        <v/>
      </c>
      <c r="M192" s="37">
        <f>'1782'!Z192</f>
        <v>0</v>
      </c>
      <c r="N192" s="36">
        <f t="shared" si="12"/>
        <v>0</v>
      </c>
      <c r="O192" s="36">
        <f t="shared" si="13"/>
        <v>0</v>
      </c>
      <c r="P192" s="36">
        <f t="shared" si="15"/>
        <v>999</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39"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
      </c>
    </row>
    <row r="193" spans="1:24">
      <c r="A193" s="36">
        <v>183</v>
      </c>
      <c r="B193" s="37">
        <f>'1782'!J193</f>
        <v>0</v>
      </c>
      <c r="C193" s="38">
        <v>999</v>
      </c>
      <c r="D193" s="40" t="str">
        <f>IF(B193=0,"",IF(B193=Lookup!$K$7,Lookup!$L$7,IF(B193=Lookup!$K$8,Lookup!$L$8,IF(B193=Lookup!$K$9,Lookup!$L$9,IF(B193=Lookup!$K$10,Lookup!$L$10,IF(B193=Lookup!$K$11,Lookup!$L$11,999))))))</f>
        <v/>
      </c>
      <c r="E193" s="40" t="str">
        <f>IF(D193=999,IF(B193=Lookup!$K$12,Lookup!$L$12,IF(B193=Lookup!$K$13,Lookup!$L$13,IF(B193=Lookup!$K$14,Lookup!$L$14,IF(B193=Lookup!$K$15,Lookup!$L$15,IF(B193=Lookup!$K$16,Lookup!$L$16,999))))),"")</f>
        <v/>
      </c>
      <c r="F193" s="40" t="str">
        <f>IF(E193=999,IF(B193=Lookup!$K$17,Lookup!$L$17,IF(B193=Lookup!$K$18,Lookup!$L$18,IF(B193=Lookup!$K$19,Lookup!$L$19,IF(B193=Lookup!$K$20,Lookup!$L$20,IF(B193=Lookup!$K$21,Lookup!$L$21,999))))),"")</f>
        <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999</v>
      </c>
      <c r="L193" s="36" t="str">
        <f t="shared" si="17"/>
        <v/>
      </c>
      <c r="M193" s="37">
        <f>'1782'!Z193</f>
        <v>0</v>
      </c>
      <c r="N193" s="36">
        <f t="shared" si="12"/>
        <v>0</v>
      </c>
      <c r="O193" s="36">
        <f t="shared" si="13"/>
        <v>0</v>
      </c>
      <c r="P193" s="36">
        <f t="shared" si="15"/>
        <v>999</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
      </c>
    </row>
    <row r="194" spans="1:24">
      <c r="A194" s="36">
        <v>184</v>
      </c>
      <c r="B194" s="37">
        <f>'1782'!J194</f>
        <v>0</v>
      </c>
      <c r="C194" s="38">
        <v>999</v>
      </c>
      <c r="D194" s="40" t="str">
        <f>IF(B194=0,"",IF(B194=Lookup!$K$7,Lookup!$L$7,IF(B194=Lookup!$K$8,Lookup!$L$8,IF(B194=Lookup!$K$9,Lookup!$L$9,IF(B194=Lookup!$K$10,Lookup!$L$10,IF(B194=Lookup!$K$11,Lookup!$L$11,999))))))</f>
        <v/>
      </c>
      <c r="E194" s="40" t="str">
        <f>IF(D194=999,IF(B194=Lookup!$K$12,Lookup!$L$12,IF(B194=Lookup!$K$13,Lookup!$L$13,IF(B194=Lookup!$K$14,Lookup!$L$14,IF(B194=Lookup!$K$15,Lookup!$L$15,IF(B194=Lookup!$K$16,Lookup!$L$16,999))))),"")</f>
        <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999</v>
      </c>
      <c r="L194" s="36" t="str">
        <f t="shared" si="17"/>
        <v/>
      </c>
      <c r="M194" s="37">
        <f>'1782'!Z194</f>
        <v>0</v>
      </c>
      <c r="N194" s="36">
        <f t="shared" si="12"/>
        <v>0</v>
      </c>
      <c r="O194" s="36">
        <f t="shared" si="13"/>
        <v>0</v>
      </c>
      <c r="P194" s="36">
        <f t="shared" si="15"/>
        <v>999</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39"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
      </c>
    </row>
    <row r="195" spans="1:24">
      <c r="A195" s="36">
        <v>185</v>
      </c>
      <c r="B195" s="37">
        <f>'1782'!J195</f>
        <v>0</v>
      </c>
      <c r="C195" s="38">
        <v>999</v>
      </c>
      <c r="D195" s="40" t="str">
        <f>IF(B195=0,"",IF(B195=Lookup!$K$7,Lookup!$L$7,IF(B195=Lookup!$K$8,Lookup!$L$8,IF(B195=Lookup!$K$9,Lookup!$L$9,IF(B195=Lookup!$K$10,Lookup!$L$10,IF(B195=Lookup!$K$11,Lookup!$L$11,999))))))</f>
        <v/>
      </c>
      <c r="E195" s="40" t="str">
        <f>IF(D195=999,IF(B195=Lookup!$K$12,Lookup!$L$12,IF(B195=Lookup!$K$13,Lookup!$L$13,IF(B195=Lookup!$K$14,Lookup!$L$14,IF(B195=Lookup!$K$15,Lookup!$L$15,IF(B195=Lookup!$K$16,Lookup!$L$16,999))))),"")</f>
        <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999</v>
      </c>
      <c r="L195" s="36" t="str">
        <f t="shared" si="17"/>
        <v/>
      </c>
      <c r="M195" s="37">
        <f>'1782'!Z195</f>
        <v>0</v>
      </c>
      <c r="N195" s="36">
        <f t="shared" si="12"/>
        <v>0</v>
      </c>
      <c r="O195" s="36">
        <f t="shared" si="13"/>
        <v>0</v>
      </c>
      <c r="P195" s="36">
        <f t="shared" si="15"/>
        <v>999</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39"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
      </c>
    </row>
    <row r="196" spans="1:24">
      <c r="A196" s="36">
        <v>186</v>
      </c>
      <c r="B196" s="37">
        <f>'1782'!J196</f>
        <v>0</v>
      </c>
      <c r="C196" s="38">
        <v>999</v>
      </c>
      <c r="D196" s="40" t="str">
        <f>IF(B196=0,"",IF(B196=Lookup!$K$7,Lookup!$L$7,IF(B196=Lookup!$K$8,Lookup!$L$8,IF(B196=Lookup!$K$9,Lookup!$L$9,IF(B196=Lookup!$K$10,Lookup!$L$10,IF(B196=Lookup!$K$11,Lookup!$L$11,999))))))</f>
        <v/>
      </c>
      <c r="E196" s="40" t="str">
        <f>IF(D196=999,IF(B196=Lookup!$K$12,Lookup!$L$12,IF(B196=Lookup!$K$13,Lookup!$L$13,IF(B196=Lookup!$K$14,Lookup!$L$14,IF(B196=Lookup!$K$15,Lookup!$L$15,IF(B196=Lookup!$K$16,Lookup!$L$16,999))))),"")</f>
        <v/>
      </c>
      <c r="F196" s="40" t="str">
        <f>IF(E196=999,IF(B196=Lookup!$K$17,Lookup!$L$17,IF(B196=Lookup!$K$18,Lookup!$L$18,IF(B196=Lookup!$K$19,Lookup!$L$19,IF(B196=Lookup!$K$20,Lookup!$L$20,IF(B196=Lookup!$K$21,Lookup!$L$21,999))))),"")</f>
        <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999</v>
      </c>
      <c r="L196" s="36" t="str">
        <f t="shared" si="17"/>
        <v/>
      </c>
      <c r="M196" s="37">
        <f>'1782'!Z196</f>
        <v>0</v>
      </c>
      <c r="N196" s="36">
        <f t="shared" si="12"/>
        <v>0</v>
      </c>
      <c r="O196" s="36">
        <f t="shared" si="13"/>
        <v>0</v>
      </c>
      <c r="P196" s="36">
        <f t="shared" si="15"/>
        <v>999</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39"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
      </c>
    </row>
    <row r="197" spans="1:24">
      <c r="A197" s="36">
        <v>187</v>
      </c>
      <c r="B197" s="37">
        <f>'1782'!J197</f>
        <v>0</v>
      </c>
      <c r="C197" s="38">
        <v>999</v>
      </c>
      <c r="D197" s="40" t="str">
        <f>IF(B197=0,"",IF(B197=Lookup!$K$7,Lookup!$L$7,IF(B197=Lookup!$K$8,Lookup!$L$8,IF(B197=Lookup!$K$9,Lookup!$L$9,IF(B197=Lookup!$K$10,Lookup!$L$10,IF(B197=Lookup!$K$11,Lookup!$L$11,999))))))</f>
        <v/>
      </c>
      <c r="E197" s="40" t="str">
        <f>IF(D197=999,IF(B197=Lookup!$K$12,Lookup!$L$12,IF(B197=Lookup!$K$13,Lookup!$L$13,IF(B197=Lookup!$K$14,Lookup!$L$14,IF(B197=Lookup!$K$15,Lookup!$L$15,IF(B197=Lookup!$K$16,Lookup!$L$16,999))))),"")</f>
        <v/>
      </c>
      <c r="F197" s="40" t="str">
        <f>IF(E197=999,IF(B197=Lookup!$K$17,Lookup!$L$17,IF(B197=Lookup!$K$18,Lookup!$L$18,IF(B197=Lookup!$K$19,Lookup!$L$19,IF(B197=Lookup!$K$20,Lookup!$L$20,IF(B197=Lookup!$K$21,Lookup!$L$21,999))))),"")</f>
        <v/>
      </c>
      <c r="G197" s="40" t="str">
        <f>IF(F197=999,IF(B197=Lookup!$K$22,Lookup!$L$22,IF(B197=Lookup!$K$23,Lookup!$L$23,IF(B197=Lookup!$K$24,Lookup!$L$24,IF(B197=Lookup!$K$25,Lookup!$L$25,IF(B197=Lookup!$K$26,Lookup!$L$26,999))))),"")</f>
        <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999</v>
      </c>
      <c r="L197" s="36" t="str">
        <f t="shared" si="17"/>
        <v/>
      </c>
      <c r="M197" s="37">
        <f>'1782'!Z197</f>
        <v>0</v>
      </c>
      <c r="N197" s="36">
        <f t="shared" si="12"/>
        <v>0</v>
      </c>
      <c r="O197" s="36">
        <f t="shared" si="13"/>
        <v>0</v>
      </c>
      <c r="P197" s="36">
        <f t="shared" si="15"/>
        <v>999</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39"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
      </c>
    </row>
    <row r="198" spans="1:24">
      <c r="A198" s="36">
        <v>188</v>
      </c>
      <c r="B198" s="37" t="str">
        <f>'1782'!J198</f>
        <v>SSW</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202.5</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202.5</v>
      </c>
      <c r="L198" s="36">
        <f t="shared" si="17"/>
        <v>202.5</v>
      </c>
      <c r="M198" s="37" t="str">
        <f>'1782'!Z198</f>
        <v>22W</v>
      </c>
      <c r="N198" s="36" t="str">
        <f t="shared" si="12"/>
        <v>22W</v>
      </c>
      <c r="O198" s="36" t="str">
        <f t="shared" si="13"/>
        <v>22</v>
      </c>
      <c r="P198" s="36">
        <f t="shared" si="15"/>
        <v>224.5</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SW</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SW</v>
      </c>
    </row>
    <row r="199" spans="1:24">
      <c r="A199" s="36">
        <v>189</v>
      </c>
      <c r="B199" s="37" t="str">
        <f>'1782'!J199</f>
        <v>SSW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202.5</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202.5</v>
      </c>
      <c r="L199" s="36">
        <f t="shared" si="17"/>
        <v>202.5</v>
      </c>
      <c r="M199" s="37" t="str">
        <f>'1782'!Z199</f>
        <v>23W</v>
      </c>
      <c r="N199" s="36" t="str">
        <f t="shared" si="12"/>
        <v>23W</v>
      </c>
      <c r="O199" s="36" t="str">
        <f t="shared" si="13"/>
        <v>23</v>
      </c>
      <c r="P199" s="36">
        <f t="shared" si="15"/>
        <v>225.5</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SW</v>
      </c>
      <c r="V199" s="39" t="str">
        <f>IF(P199&gt;Lookup!$M$31,IF(P199&lt;=Lookup!$M$32,Lookup!$K$32,IF(P199&lt;=Lookup!$M$33,Lookup!$K$33,IF(P199&lt;=Lookup!$M$34,Lookup!$K$34,IF(P199&lt;=Lookup!$M$35,Lookup!$K$35,IF(P199&lt;=Lookup!$M$36,Lookup!$K$36,""))))),"")</f>
        <v/>
      </c>
      <c r="W199" s="39"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SW</v>
      </c>
    </row>
    <row r="200" spans="1:24">
      <c r="A200" s="36">
        <v>190</v>
      </c>
      <c r="B200" s="37" t="str">
        <f>'1782'!J200</f>
        <v>NW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315</v>
      </c>
      <c r="J200" s="40" t="str">
        <f>IF(I200=999,IF(B200=Lookup!$K$37,Lookup!$L$37,IF(B200=Lookup!$K$38,Lookup!$L$38,IF(B200=Lookup!$K$39,Lookup!$L$7,""))),"")</f>
        <v/>
      </c>
      <c r="K200" s="40">
        <f t="shared" si="18"/>
        <v>315</v>
      </c>
      <c r="L200" s="36">
        <f t="shared" si="17"/>
        <v>315</v>
      </c>
      <c r="M200" s="37" t="str">
        <f>'1782'!Z200</f>
        <v>24W</v>
      </c>
      <c r="N200" s="36" t="str">
        <f t="shared" si="12"/>
        <v>24W</v>
      </c>
      <c r="O200" s="36" t="str">
        <f t="shared" si="13"/>
        <v>24</v>
      </c>
      <c r="P200" s="36">
        <f t="shared" si="15"/>
        <v>339</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39" t="str">
        <f>IF(P200&gt;Lookup!$M$36,IF(P200&lt;=Lookup!$M$37,Lookup!$K$37,IF(P200&lt;=Lookup!$M$38,Lookup!$K$38,IF(P200&lt;Lookup!$M$39,Lookup!$K$39,IF(P200&lt;Lookup!$M$40,Lookup!$K$40,IF(P200&lt;Lookup!$M$41,Lookup!$K$41,IF(P200&lt;Lookup!$M$42,Lookup!$K$42,IF(P200&lt;Lookup!$M$43,Lookup!$K$43,IF(P200&lt;Lookup!$M$44,Lookup!$K$34,IF(B200=0,"",B200))))))))),"")</f>
        <v>NNW</v>
      </c>
      <c r="X200" s="41" t="str">
        <f t="shared" si="19"/>
        <v>NNW</v>
      </c>
    </row>
    <row r="201" spans="1:24">
      <c r="A201" s="36">
        <v>191</v>
      </c>
      <c r="B201" s="37" t="str">
        <f>'1782'!J201</f>
        <v>SWbW</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236.25</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236.25</v>
      </c>
      <c r="L201" s="36">
        <f t="shared" si="17"/>
        <v>236.25</v>
      </c>
      <c r="M201" s="37" t="str">
        <f>'1782'!Z201</f>
        <v>25W</v>
      </c>
      <c r="N201" s="36" t="str">
        <f t="shared" si="12"/>
        <v>25W</v>
      </c>
      <c r="O201" s="36" t="str">
        <f t="shared" si="13"/>
        <v>25</v>
      </c>
      <c r="P201" s="36">
        <f t="shared" si="15"/>
        <v>261.25</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WbS</v>
      </c>
      <c r="V201" s="39" t="str">
        <f>IF(P201&gt;Lookup!$M$31,IF(P201&lt;=Lookup!$M$32,Lookup!$K$32,IF(P201&lt;=Lookup!$M$33,Lookup!$K$33,IF(P201&lt;=Lookup!$M$34,Lookup!$K$34,IF(P201&lt;=Lookup!$M$35,Lookup!$K$35,IF(P201&lt;=Lookup!$M$36,Lookup!$K$36,""))))),"")</f>
        <v/>
      </c>
      <c r="W201" s="39"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WbS</v>
      </c>
    </row>
    <row r="202" spans="1:24">
      <c r="A202" s="36">
        <v>192</v>
      </c>
      <c r="B202" s="37" t="str">
        <f>'1782'!J202</f>
        <v>NEbE</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56.25</v>
      </c>
      <c r="F202" s="40" t="str">
        <f>IF(E202=999,IF(B202=Lookup!$K$17,Lookup!$L$17,IF(B202=Lookup!$K$18,Lookup!$L$18,IF(B202=Lookup!$K$19,Lookup!$L$19,IF(B202=Lookup!$K$20,Lookup!$L$20,IF(B202=Lookup!$K$21,Lookup!$L$21,999))))),"")</f>
        <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56.25</v>
      </c>
      <c r="L202" s="36">
        <f t="shared" si="17"/>
        <v>56.25</v>
      </c>
      <c r="M202" s="37" t="str">
        <f>'1782'!Z202</f>
        <v>26W</v>
      </c>
      <c r="N202" s="36" t="str">
        <f t="shared" ref="N202:N265" si="20">IF(M202&lt;0,"0W",M202)</f>
        <v>26W</v>
      </c>
      <c r="O202" s="36" t="str">
        <f t="shared" ref="O202:O265" si="21">IF(N202=0,0,LEFT(N202,LEN(N202)-1))</f>
        <v>26</v>
      </c>
      <c r="P202" s="36">
        <f t="shared" si="15"/>
        <v>82.25</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EbN</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EbN</v>
      </c>
    </row>
    <row r="203" spans="1:24">
      <c r="A203" s="36">
        <v>193</v>
      </c>
      <c r="B203" s="37" t="str">
        <f>'1782'!J203</f>
        <v>NE</v>
      </c>
      <c r="C203" s="38">
        <v>999</v>
      </c>
      <c r="D203" s="40">
        <f>IF(B203=0,"",IF(B203=Lookup!$K$7,Lookup!$L$7,IF(B203=Lookup!$K$8,Lookup!$L$8,IF(B203=Lookup!$K$9,Lookup!$L$9,IF(B203=Lookup!$K$10,Lookup!$L$10,IF(B203=Lookup!$K$11,Lookup!$L$11,999))))))</f>
        <v>45</v>
      </c>
      <c r="E203" s="40" t="str">
        <f>IF(D203=999,IF(B203=Lookup!$K$12,Lookup!$L$12,IF(B203=Lookup!$K$13,Lookup!$L$13,IF(B203=Lookup!$K$14,Lookup!$L$14,IF(B203=Lookup!$K$15,Lookup!$L$15,IF(B203=Lookup!$K$16,Lookup!$L$16,999))))),"")</f>
        <v/>
      </c>
      <c r="F203" s="40" t="str">
        <f>IF(E203=999,IF(B203=Lookup!$K$17,Lookup!$L$17,IF(B203=Lookup!$K$18,Lookup!$L$18,IF(B203=Lookup!$K$19,Lookup!$L$19,IF(B203=Lookup!$K$20,Lookup!$L$20,IF(B203=Lookup!$K$21,Lookup!$L$21,999))))),"")</f>
        <v/>
      </c>
      <c r="G203" s="40" t="str">
        <f>IF(F203=999,IF(B203=Lookup!$K$22,Lookup!$L$22,IF(B203=Lookup!$K$23,Lookup!$L$23,IF(B203=Lookup!$K$24,Lookup!$L$24,IF(B203=Lookup!$K$25,Lookup!$L$25,IF(B203=Lookup!$K$26,Lookup!$L$26,999))))),"")</f>
        <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45</v>
      </c>
      <c r="L203" s="36">
        <f t="shared" si="17"/>
        <v>45</v>
      </c>
      <c r="M203" s="37" t="str">
        <f>'1782'!Z203</f>
        <v>28W</v>
      </c>
      <c r="N203" s="36" t="str">
        <f t="shared" si="20"/>
        <v>28W</v>
      </c>
      <c r="O203" s="36" t="str">
        <f t="shared" si="21"/>
        <v>28</v>
      </c>
      <c r="P203" s="36">
        <f t="shared" ref="P203:P266" si="22">K203+O203</f>
        <v>73</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ENE</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39"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ENE</v>
      </c>
    </row>
    <row r="204" spans="1:24">
      <c r="A204" s="36">
        <v>194</v>
      </c>
      <c r="B204" s="37" t="str">
        <f>'1782'!J204</f>
        <v>ENE</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67.5</v>
      </c>
      <c r="F204" s="40" t="str">
        <f>IF(E204=999,IF(B204=Lookup!$K$17,Lookup!$L$17,IF(B204=Lookup!$K$18,Lookup!$L$18,IF(B204=Lookup!$K$19,Lookup!$L$19,IF(B204=Lookup!$K$20,Lookup!$L$20,IF(B204=Lookup!$K$21,Lookup!$L$21,999))))),"")</f>
        <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67.5</v>
      </c>
      <c r="L204" s="36">
        <f t="shared" ref="L204:L267" si="23">IF(K204=999,"",K204)</f>
        <v>67.5</v>
      </c>
      <c r="M204" s="37" t="str">
        <f>'1782'!Z204</f>
        <v>29W</v>
      </c>
      <c r="N204" s="36" t="str">
        <f t="shared" si="20"/>
        <v>29W</v>
      </c>
      <c r="O204" s="36" t="str">
        <f t="shared" si="21"/>
        <v>29</v>
      </c>
      <c r="P204" s="36">
        <f t="shared" si="22"/>
        <v>96.5</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EbS</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39"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EbS</v>
      </c>
    </row>
    <row r="205" spans="1:24">
      <c r="A205" s="36">
        <v>195</v>
      </c>
      <c r="B205" s="37" t="str">
        <f>'1782'!J205</f>
        <v>NW</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999</v>
      </c>
      <c r="G205" s="40">
        <f>IF(F205=999,IF(B205=Lookup!$K$22,Lookup!$L$22,IF(B205=Lookup!$K$23,Lookup!$L$23,IF(B205=Lookup!$K$24,Lookup!$L$24,IF(B205=Lookup!$K$25,Lookup!$L$25,IF(B205=Lookup!$K$26,Lookup!$L$26,999))))),"")</f>
        <v>999</v>
      </c>
      <c r="H205" s="40">
        <f>IF(G205=999,IF(B205=Lookup!$K$27,Lookup!$L$27,IF(B205=Lookup!$K$28,Lookup!$L$28,IF(B205=Lookup!$K$29,Lookup!$L$29,IF(B205=Lookup!$K$30,Lookup!$L$30,IF(B205=Lookup!$K$31,Lookup!$L$31,999))))),"")</f>
        <v>999</v>
      </c>
      <c r="I205" s="40">
        <f>IF(H205=999,IF(B205=Lookup!$K$32,Lookup!$L$32,IF(B205=Lookup!$K$33,Lookup!$L$33,IF(B205=Lookup!$K$34,Lookup!$L$34,IF(B205=Lookup!$K$35,Lookup!$L$35,IF(B205=Lookup!$K$36,Lookup!$L$36,999))))),"")</f>
        <v>315</v>
      </c>
      <c r="J205" s="40" t="str">
        <f>IF(I205=999,IF(B205=Lookup!$K$37,Lookup!$L$37,IF(B205=Lookup!$K$38,Lookup!$L$38,IF(B205=Lookup!$K$39,Lookup!$L$7,""))),"")</f>
        <v/>
      </c>
      <c r="K205" s="40">
        <f t="shared" si="18"/>
        <v>315</v>
      </c>
      <c r="L205" s="36">
        <f t="shared" si="23"/>
        <v>315</v>
      </c>
      <c r="M205" s="37" t="str">
        <f>'1782'!Z205</f>
        <v>30W</v>
      </c>
      <c r="N205" s="36" t="str">
        <f t="shared" si="20"/>
        <v>30W</v>
      </c>
      <c r="O205" s="36" t="str">
        <f t="shared" si="21"/>
        <v>30</v>
      </c>
      <c r="P205" s="36">
        <f t="shared" si="22"/>
        <v>345</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NbW</v>
      </c>
      <c r="X205" s="41" t="str">
        <f t="shared" si="19"/>
        <v>NbW</v>
      </c>
    </row>
    <row r="206" spans="1:24">
      <c r="A206" s="36">
        <v>196</v>
      </c>
      <c r="B206" s="37" t="str">
        <f>'1782'!J206</f>
        <v>Variable</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999</v>
      </c>
      <c r="J206" s="40" t="str">
        <f>IF(I206=999,IF(B206=Lookup!$K$37,Lookup!$L$37,IF(B206=Lookup!$K$38,Lookup!$L$38,IF(B206=Lookup!$K$39,Lookup!$L$7,""))),"")</f>
        <v/>
      </c>
      <c r="K206" s="40">
        <f t="shared" si="18"/>
        <v>999</v>
      </c>
      <c r="L206" s="36" t="str">
        <f t="shared" si="23"/>
        <v/>
      </c>
      <c r="M206" s="37" t="str">
        <f>'1782'!Z206</f>
        <v>30W</v>
      </c>
      <c r="N206" s="36" t="str">
        <f t="shared" si="20"/>
        <v>30W</v>
      </c>
      <c r="O206" s="36" t="str">
        <f t="shared" si="21"/>
        <v>30</v>
      </c>
      <c r="P206" s="36">
        <f t="shared" si="22"/>
        <v>1029</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Variable</v>
      </c>
      <c r="X206" s="41" t="str">
        <f t="shared" si="19"/>
        <v>Variable</v>
      </c>
    </row>
    <row r="207" spans="1:24">
      <c r="A207" s="36">
        <v>197</v>
      </c>
      <c r="B207" s="37" t="str">
        <f>'1782'!J207</f>
        <v>NEbN</v>
      </c>
      <c r="C207" s="38">
        <v>999</v>
      </c>
      <c r="D207" s="40">
        <f>IF(B207=0,"",IF(B207=Lookup!$K$7,Lookup!$L$7,IF(B207=Lookup!$K$8,Lookup!$L$8,IF(B207=Lookup!$K$9,Lookup!$L$9,IF(B207=Lookup!$K$10,Lookup!$L$10,IF(B207=Lookup!$K$11,Lookup!$L$11,999))))))</f>
        <v>33.75</v>
      </c>
      <c r="E207" s="40" t="str">
        <f>IF(D207=999,IF(B207=Lookup!$K$12,Lookup!$L$12,IF(B207=Lookup!$K$13,Lookup!$L$13,IF(B207=Lookup!$K$14,Lookup!$L$14,IF(B207=Lookup!$K$15,Lookup!$L$15,IF(B207=Lookup!$K$16,Lookup!$L$16,999))))),"")</f>
        <v/>
      </c>
      <c r="F207" s="40" t="str">
        <f>IF(E207=999,IF(B207=Lookup!$K$17,Lookup!$L$17,IF(B207=Lookup!$K$18,Lookup!$L$18,IF(B207=Lookup!$K$19,Lookup!$L$19,IF(B207=Lookup!$K$20,Lookup!$L$20,IF(B207=Lookup!$K$21,Lookup!$L$21,999))))),"")</f>
        <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33.75</v>
      </c>
      <c r="L207" s="36">
        <f t="shared" si="23"/>
        <v>33.75</v>
      </c>
      <c r="M207" s="37" t="str">
        <f>'1782'!Z207</f>
        <v>31W</v>
      </c>
      <c r="N207" s="36" t="str">
        <f t="shared" si="20"/>
        <v>31W</v>
      </c>
      <c r="O207" s="36" t="str">
        <f t="shared" si="21"/>
        <v>31</v>
      </c>
      <c r="P207" s="36">
        <f t="shared" si="22"/>
        <v>64.75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ENE</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ENE</v>
      </c>
    </row>
    <row r="208" spans="1:24">
      <c r="A208" s="36">
        <v>198</v>
      </c>
      <c r="B208" s="37" t="str">
        <f>'1782'!J208</f>
        <v>SSE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157.5</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157.5</v>
      </c>
      <c r="L208" s="36">
        <f t="shared" si="23"/>
        <v>157.5</v>
      </c>
      <c r="M208" s="37" t="str">
        <f>'1782'!Z208</f>
        <v>32W</v>
      </c>
      <c r="N208" s="36" t="str">
        <f t="shared" si="20"/>
        <v>32W</v>
      </c>
      <c r="O208" s="36" t="str">
        <f t="shared" si="21"/>
        <v>32</v>
      </c>
      <c r="P208" s="36">
        <f t="shared" si="22"/>
        <v>189.5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SbW</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SbW</v>
      </c>
    </row>
    <row r="209" spans="1:24">
      <c r="A209" s="36">
        <v>199</v>
      </c>
      <c r="B209" s="37" t="str">
        <f>'1782'!J209</f>
        <v>Variable</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999</v>
      </c>
      <c r="I209" s="40">
        <f>IF(H209=999,IF(B209=Lookup!$K$32,Lookup!$L$32,IF(B209=Lookup!$K$33,Lookup!$L$33,IF(B209=Lookup!$K$34,Lookup!$L$34,IF(B209=Lookup!$K$35,Lookup!$L$35,IF(B209=Lookup!$K$36,Lookup!$L$36,999))))),"")</f>
        <v>999</v>
      </c>
      <c r="J209" s="40" t="str">
        <f>IF(I209=999,IF(B209=Lookup!$K$37,Lookup!$L$37,IF(B209=Lookup!$K$38,Lookup!$L$38,IF(B209=Lookup!$K$39,Lookup!$L$7,""))),"")</f>
        <v/>
      </c>
      <c r="K209" s="40">
        <f t="shared" si="18"/>
        <v>999</v>
      </c>
      <c r="L209" s="36" t="str">
        <f t="shared" si="23"/>
        <v/>
      </c>
      <c r="M209" s="37" t="str">
        <f>'1782'!Z209</f>
        <v>32W</v>
      </c>
      <c r="N209" s="36" t="str">
        <f t="shared" si="20"/>
        <v>32W</v>
      </c>
      <c r="O209" s="36" t="str">
        <f t="shared" si="21"/>
        <v>32</v>
      </c>
      <c r="P209" s="36">
        <f t="shared" si="22"/>
        <v>1031</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39" t="str">
        <f>IF(P209&gt;Lookup!$M$36,IF(P209&lt;=Lookup!$M$37,Lookup!$K$37,IF(P209&lt;=Lookup!$M$38,Lookup!$K$38,IF(P209&lt;Lookup!$M$39,Lookup!$K$39,IF(P209&lt;Lookup!$M$40,Lookup!$K$40,IF(P209&lt;Lookup!$M$41,Lookup!$K$41,IF(P209&lt;Lookup!$M$42,Lookup!$K$42,IF(P209&lt;Lookup!$M$43,Lookup!$K$43,IF(P209&lt;Lookup!$M$44,Lookup!$K$34,IF(B209=0,"",B209))))))))),"")</f>
        <v>Variable</v>
      </c>
      <c r="X209" s="41" t="str">
        <f t="shared" si="19"/>
        <v>Variable</v>
      </c>
    </row>
    <row r="210" spans="1:24">
      <c r="A210" s="36">
        <v>200</v>
      </c>
      <c r="B210" s="37" t="str">
        <f>'1782'!J210</f>
        <v>ENE</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67.5</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67.5</v>
      </c>
      <c r="L210" s="36">
        <f t="shared" si="23"/>
        <v>67.5</v>
      </c>
      <c r="M210" s="37" t="str">
        <f>'1782'!Z210</f>
        <v>32W</v>
      </c>
      <c r="N210" s="36" t="str">
        <f t="shared" si="20"/>
        <v>32W</v>
      </c>
      <c r="O210" s="36" t="str">
        <f t="shared" si="21"/>
        <v>32</v>
      </c>
      <c r="P210" s="36">
        <f t="shared" si="22"/>
        <v>99.5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EbS</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EbS</v>
      </c>
    </row>
    <row r="211" spans="1:24">
      <c r="A211" s="36">
        <v>201</v>
      </c>
      <c r="B211" s="37" t="str">
        <f>'1782'!J211</f>
        <v>Variable</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999</v>
      </c>
      <c r="J211" s="40" t="str">
        <f>IF(I211=999,IF(B211=Lookup!$K$37,Lookup!$L$37,IF(B211=Lookup!$K$38,Lookup!$L$38,IF(B211=Lookup!$K$39,Lookup!$L$7,""))),"")</f>
        <v/>
      </c>
      <c r="K211" s="40">
        <f t="shared" si="18"/>
        <v>999</v>
      </c>
      <c r="L211" s="36" t="str">
        <f t="shared" si="23"/>
        <v/>
      </c>
      <c r="M211" s="37" t="str">
        <f>'1782'!Z211</f>
        <v>32W</v>
      </c>
      <c r="N211" s="36" t="str">
        <f t="shared" si="20"/>
        <v>32W</v>
      </c>
      <c r="O211" s="36" t="str">
        <f t="shared" si="21"/>
        <v>32</v>
      </c>
      <c r="P211" s="36">
        <f t="shared" si="22"/>
        <v>1031</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Variable</v>
      </c>
      <c r="X211" s="41" t="str">
        <f t="shared" si="19"/>
        <v>Variable</v>
      </c>
    </row>
    <row r="212" spans="1:24">
      <c r="A212" s="36">
        <v>202</v>
      </c>
      <c r="B212" s="37" t="str">
        <f>'1782'!J212</f>
        <v>Variable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999</v>
      </c>
      <c r="I212" s="40">
        <f>IF(H212=999,IF(B212=Lookup!$K$32,Lookup!$L$32,IF(B212=Lookup!$K$33,Lookup!$L$33,IF(B212=Lookup!$K$34,Lookup!$L$34,IF(B212=Lookup!$K$35,Lookup!$L$35,IF(B212=Lookup!$K$36,Lookup!$L$36,999))))),"")</f>
        <v>999</v>
      </c>
      <c r="J212" s="40" t="str">
        <f>IF(I212=999,IF(B212=Lookup!$K$37,Lookup!$L$37,IF(B212=Lookup!$K$38,Lookup!$L$38,IF(B212=Lookup!$K$39,Lookup!$L$7,""))),"")</f>
        <v/>
      </c>
      <c r="K212" s="40">
        <f t="shared" si="18"/>
        <v>999</v>
      </c>
      <c r="L212" s="36" t="str">
        <f t="shared" si="23"/>
        <v/>
      </c>
      <c r="M212" s="37" t="str">
        <f>'1782'!Z212</f>
        <v>32W</v>
      </c>
      <c r="N212" s="36" t="str">
        <f t="shared" si="20"/>
        <v>32W</v>
      </c>
      <c r="O212" s="36" t="str">
        <f t="shared" si="21"/>
        <v>32</v>
      </c>
      <c r="P212" s="36">
        <f t="shared" si="22"/>
        <v>1031</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39" t="str">
        <f>IF(P212&gt;Lookup!$M$36,IF(P212&lt;=Lookup!$M$37,Lookup!$K$37,IF(P212&lt;=Lookup!$M$38,Lookup!$K$38,IF(P212&lt;Lookup!$M$39,Lookup!$K$39,IF(P212&lt;Lookup!$M$40,Lookup!$K$40,IF(P212&lt;Lookup!$M$41,Lookup!$K$41,IF(P212&lt;Lookup!$M$42,Lookup!$K$42,IF(P212&lt;Lookup!$M$43,Lookup!$K$43,IF(P212&lt;Lookup!$M$44,Lookup!$K$34,IF(B212=0,"",B212))))))))),"")</f>
        <v>Variable</v>
      </c>
      <c r="X212" s="41" t="str">
        <f t="shared" si="19"/>
        <v>Variable</v>
      </c>
    </row>
    <row r="213" spans="1:24">
      <c r="A213" s="36">
        <v>203</v>
      </c>
      <c r="B213" s="37" t="str">
        <f>'1782'!J213</f>
        <v>Variable</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999</v>
      </c>
      <c r="I213" s="40">
        <f>IF(H213=999,IF(B213=Lookup!$K$32,Lookup!$L$32,IF(B213=Lookup!$K$33,Lookup!$L$33,IF(B213=Lookup!$K$34,Lookup!$L$34,IF(B213=Lookup!$K$35,Lookup!$L$35,IF(B213=Lookup!$K$36,Lookup!$L$36,999))))),"")</f>
        <v>999</v>
      </c>
      <c r="J213" s="40" t="str">
        <f>IF(I213=999,IF(B213=Lookup!$K$37,Lookup!$L$37,IF(B213=Lookup!$K$38,Lookup!$L$38,IF(B213=Lookup!$K$39,Lookup!$L$7,""))),"")</f>
        <v/>
      </c>
      <c r="K213" s="40">
        <f t="shared" si="18"/>
        <v>999</v>
      </c>
      <c r="L213" s="36" t="str">
        <f t="shared" si="23"/>
        <v/>
      </c>
      <c r="M213" s="37" t="str">
        <f>'1782'!Z213</f>
        <v>33W</v>
      </c>
      <c r="N213" s="36" t="str">
        <f t="shared" si="20"/>
        <v>33W</v>
      </c>
      <c r="O213" s="36" t="str">
        <f t="shared" si="21"/>
        <v>33</v>
      </c>
      <c r="P213" s="36">
        <f t="shared" si="22"/>
        <v>1032</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39" t="str">
        <f>IF(P213&gt;Lookup!$M$36,IF(P213&lt;=Lookup!$M$37,Lookup!$K$37,IF(P213&lt;=Lookup!$M$38,Lookup!$K$38,IF(P213&lt;Lookup!$M$39,Lookup!$K$39,IF(P213&lt;Lookup!$M$40,Lookup!$K$40,IF(P213&lt;Lookup!$M$41,Lookup!$K$41,IF(P213&lt;Lookup!$M$42,Lookup!$K$42,IF(P213&lt;Lookup!$M$43,Lookup!$K$43,IF(P213&lt;Lookup!$M$44,Lookup!$K$34,IF(B213=0,"",B213))))))))),"")</f>
        <v>Variable</v>
      </c>
      <c r="X213" s="41" t="str">
        <f t="shared" si="19"/>
        <v>Variable</v>
      </c>
    </row>
    <row r="214" spans="1:24">
      <c r="A214" s="36">
        <v>204</v>
      </c>
      <c r="B214" s="37" t="str">
        <f>'1782'!J214</f>
        <v>ESE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112.5</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112.5</v>
      </c>
      <c r="L214" s="36">
        <f t="shared" si="23"/>
        <v>112.5</v>
      </c>
      <c r="M214" s="37" t="str">
        <f>'1782'!Z214</f>
        <v>33W</v>
      </c>
      <c r="N214" s="36" t="str">
        <f t="shared" si="20"/>
        <v>33W</v>
      </c>
      <c r="O214" s="36" t="str">
        <f t="shared" si="21"/>
        <v>33</v>
      </c>
      <c r="P214" s="36">
        <f t="shared" si="22"/>
        <v>145.5</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SEbS</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39"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SEbS</v>
      </c>
    </row>
    <row r="215" spans="1:24">
      <c r="A215" s="36">
        <v>205</v>
      </c>
      <c r="B215" s="37" t="str">
        <f>'1782'!J215</f>
        <v>SWbS</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213.75</v>
      </c>
      <c r="H215" s="40" t="str">
        <f>IF(G215=999,IF(B215=Lookup!$K$27,Lookup!$L$27,IF(B215=Lookup!$K$28,Lookup!$L$28,IF(B215=Lookup!$K$29,Lookup!$L$29,IF(B215=Lookup!$K$30,Lookup!$L$30,IF(B215=Lookup!$K$31,Lookup!$L$31,999))))),"")</f>
        <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213.75</v>
      </c>
      <c r="L215" s="36">
        <f t="shared" si="23"/>
        <v>213.75</v>
      </c>
      <c r="M215" s="37" t="str">
        <f>'1782'!Z215</f>
        <v>34W</v>
      </c>
      <c r="N215" s="36" t="str">
        <f t="shared" si="20"/>
        <v>34W</v>
      </c>
      <c r="O215" s="36" t="str">
        <f t="shared" si="21"/>
        <v>34</v>
      </c>
      <c r="P215" s="36">
        <f t="shared" si="22"/>
        <v>247.75</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WSW</v>
      </c>
      <c r="V215" s="39" t="str">
        <f>IF(P215&gt;Lookup!$M$31,IF(P215&lt;=Lookup!$M$32,Lookup!$K$32,IF(P215&lt;=Lookup!$M$33,Lookup!$K$33,IF(P215&lt;=Lookup!$M$34,Lookup!$K$34,IF(P215&lt;=Lookup!$M$35,Lookup!$K$35,IF(P215&lt;=Lookup!$M$36,Lookup!$K$36,""))))),"")</f>
        <v/>
      </c>
      <c r="W215" s="39"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WSW</v>
      </c>
    </row>
    <row r="216" spans="1:24">
      <c r="A216" s="36">
        <v>206</v>
      </c>
      <c r="B216" s="37" t="str">
        <f>'1782'!J216</f>
        <v>NW</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315</v>
      </c>
      <c r="J216" s="40" t="str">
        <f>IF(I216=999,IF(B216=Lookup!$K$37,Lookup!$L$37,IF(B216=Lookup!$K$38,Lookup!$L$38,IF(B216=Lookup!$K$39,Lookup!$L$7,""))),"")</f>
        <v/>
      </c>
      <c r="K216" s="40">
        <f t="shared" si="18"/>
        <v>315</v>
      </c>
      <c r="L216" s="36">
        <f t="shared" si="23"/>
        <v>315</v>
      </c>
      <c r="M216" s="37" t="str">
        <f>'1782'!Z216</f>
        <v>34W</v>
      </c>
      <c r="N216" s="36" t="str">
        <f t="shared" si="20"/>
        <v>34W</v>
      </c>
      <c r="O216" s="36" t="str">
        <f t="shared" si="21"/>
        <v>34</v>
      </c>
      <c r="P216" s="36">
        <f t="shared" si="22"/>
        <v>349</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NbW</v>
      </c>
      <c r="X216" s="41" t="str">
        <f t="shared" si="19"/>
        <v>NbW</v>
      </c>
    </row>
    <row r="217" spans="1:24">
      <c r="A217" s="36">
        <v>207</v>
      </c>
      <c r="B217" s="37" t="str">
        <f>'1782'!J217</f>
        <v>SbW</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191.25</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191.25</v>
      </c>
      <c r="L217" s="36">
        <f t="shared" si="23"/>
        <v>191.25</v>
      </c>
      <c r="M217" s="37" t="str">
        <f>'1782'!Z217</f>
        <v>35W</v>
      </c>
      <c r="N217" s="36" t="str">
        <f t="shared" si="20"/>
        <v>35W</v>
      </c>
      <c r="O217" s="36" t="str">
        <f t="shared" si="21"/>
        <v>35</v>
      </c>
      <c r="P217" s="36">
        <f t="shared" si="22"/>
        <v>226.25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SW</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SW</v>
      </c>
    </row>
    <row r="218" spans="1:24">
      <c r="A218" s="36">
        <v>208</v>
      </c>
      <c r="B218" s="37" t="str">
        <f>'1782'!J218</f>
        <v>Variable</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999</v>
      </c>
      <c r="I218" s="40">
        <f>IF(H218=999,IF(B218=Lookup!$K$32,Lookup!$L$32,IF(B218=Lookup!$K$33,Lookup!$L$33,IF(B218=Lookup!$K$34,Lookup!$L$34,IF(B218=Lookup!$K$35,Lookup!$L$35,IF(B218=Lookup!$K$36,Lookup!$L$36,999))))),"")</f>
        <v>999</v>
      </c>
      <c r="J218" s="40" t="str">
        <f>IF(I218=999,IF(B218=Lookup!$K$37,Lookup!$L$37,IF(B218=Lookup!$K$38,Lookup!$L$38,IF(B218=Lookup!$K$39,Lookup!$L$7,""))),"")</f>
        <v/>
      </c>
      <c r="K218" s="40">
        <f t="shared" si="18"/>
        <v>999</v>
      </c>
      <c r="L218" s="36" t="str">
        <f t="shared" si="23"/>
        <v/>
      </c>
      <c r="M218" s="37" t="str">
        <f>'1782'!Z218</f>
        <v>36W</v>
      </c>
      <c r="N218" s="36" t="str">
        <f t="shared" si="20"/>
        <v>36W</v>
      </c>
      <c r="O218" s="36" t="str">
        <f t="shared" si="21"/>
        <v>36</v>
      </c>
      <c r="P218" s="36">
        <f t="shared" si="22"/>
        <v>1035</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39" t="str">
        <f>IF(P218&gt;Lookup!$M$36,IF(P218&lt;=Lookup!$M$37,Lookup!$K$37,IF(P218&lt;=Lookup!$M$38,Lookup!$K$38,IF(P218&lt;Lookup!$M$39,Lookup!$K$39,IF(P218&lt;Lookup!$M$40,Lookup!$K$40,IF(P218&lt;Lookup!$M$41,Lookup!$K$41,IF(P218&lt;Lookup!$M$42,Lookup!$K$42,IF(P218&lt;Lookup!$M$43,Lookup!$K$43,IF(P218&lt;Lookup!$M$44,Lookup!$K$34,IF(B218=0,"",B218))))))))),"")</f>
        <v>Variable</v>
      </c>
      <c r="X218" s="41" t="str">
        <f t="shared" si="19"/>
        <v>Variable</v>
      </c>
    </row>
    <row r="219" spans="1:24">
      <c r="A219" s="36">
        <v>209</v>
      </c>
      <c r="B219" s="37" t="str">
        <f>'1782'!J219</f>
        <v>WbN</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999</v>
      </c>
      <c r="I219" s="40">
        <f>IF(H219=999,IF(B219=Lookup!$K$32,Lookup!$L$32,IF(B219=Lookup!$K$33,Lookup!$L$33,IF(B219=Lookup!$K$34,Lookup!$L$34,IF(B219=Lookup!$K$35,Lookup!$L$35,IF(B219=Lookup!$K$36,Lookup!$L$36,999))))),"")</f>
        <v>281.25</v>
      </c>
      <c r="J219" s="40" t="str">
        <f>IF(I219=999,IF(B219=Lookup!$K$37,Lookup!$L$37,IF(B219=Lookup!$K$38,Lookup!$L$38,IF(B219=Lookup!$K$39,Lookup!$L$7,""))),"")</f>
        <v/>
      </c>
      <c r="K219" s="40">
        <f t="shared" si="18"/>
        <v>281.25</v>
      </c>
      <c r="L219" s="36">
        <f t="shared" si="23"/>
        <v>281.25</v>
      </c>
      <c r="M219" s="37" t="str">
        <f>'1782'!Z219</f>
        <v>37W</v>
      </c>
      <c r="N219" s="36" t="str">
        <f t="shared" si="20"/>
        <v>37W</v>
      </c>
      <c r="O219" s="36" t="str">
        <f t="shared" si="21"/>
        <v>37</v>
      </c>
      <c r="P219" s="36">
        <f t="shared" si="22"/>
        <v>318.25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NW</v>
      </c>
      <c r="W219" s="39"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NW</v>
      </c>
    </row>
    <row r="220" spans="1:24">
      <c r="A220" s="36">
        <v>210</v>
      </c>
      <c r="B220" s="37" t="str">
        <f>'1782'!J220</f>
        <v>Variable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999</v>
      </c>
      <c r="I220" s="40">
        <f>IF(H220=999,IF(B220=Lookup!$K$32,Lookup!$L$32,IF(B220=Lookup!$K$33,Lookup!$L$33,IF(B220=Lookup!$K$34,Lookup!$L$34,IF(B220=Lookup!$K$35,Lookup!$L$35,IF(B220=Lookup!$K$36,Lookup!$L$36,999))))),"")</f>
        <v>999</v>
      </c>
      <c r="J220" s="40" t="str">
        <f>IF(I220=999,IF(B220=Lookup!$K$37,Lookup!$L$37,IF(B220=Lookup!$K$38,Lookup!$L$38,IF(B220=Lookup!$K$39,Lookup!$L$7,""))),"")</f>
        <v/>
      </c>
      <c r="K220" s="40">
        <f t="shared" si="18"/>
        <v>999</v>
      </c>
      <c r="L220" s="36" t="str">
        <f t="shared" si="23"/>
        <v/>
      </c>
      <c r="M220" s="37" t="str">
        <f>'1782'!Z220</f>
        <v>37W</v>
      </c>
      <c r="N220" s="36" t="str">
        <f t="shared" si="20"/>
        <v>37W</v>
      </c>
      <c r="O220" s="36" t="str">
        <f t="shared" si="21"/>
        <v>37</v>
      </c>
      <c r="P220" s="36">
        <f t="shared" si="22"/>
        <v>1036</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39" t="str">
        <f>IF(P220&gt;Lookup!$M$36,IF(P220&lt;=Lookup!$M$37,Lookup!$K$37,IF(P220&lt;=Lookup!$M$38,Lookup!$K$38,IF(P220&lt;Lookup!$M$39,Lookup!$K$39,IF(P220&lt;Lookup!$M$40,Lookup!$K$40,IF(P220&lt;Lookup!$M$41,Lookup!$K$41,IF(P220&lt;Lookup!$M$42,Lookup!$K$42,IF(P220&lt;Lookup!$M$43,Lookup!$K$43,IF(P220&lt;Lookup!$M$44,Lookup!$K$34,IF(B220=0,"",B220))))))))),"")</f>
        <v>Variable</v>
      </c>
      <c r="X220" s="41" t="str">
        <f t="shared" si="19"/>
        <v>Variable</v>
      </c>
    </row>
    <row r="221" spans="1:24">
      <c r="A221" s="36">
        <v>211</v>
      </c>
      <c r="B221" s="37" t="str">
        <f>'1782'!J221</f>
        <v>SSE</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157.5</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157.5</v>
      </c>
      <c r="L221" s="36">
        <f t="shared" si="23"/>
        <v>157.5</v>
      </c>
      <c r="M221" s="37" t="str">
        <f>'1782'!Z221</f>
        <v>38W</v>
      </c>
      <c r="N221" s="36" t="str">
        <f t="shared" si="20"/>
        <v>38W</v>
      </c>
      <c r="O221" s="36" t="str">
        <f t="shared" si="21"/>
        <v>38</v>
      </c>
      <c r="P221" s="36">
        <f t="shared" si="22"/>
        <v>195.5</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SbW</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SbW</v>
      </c>
    </row>
    <row r="222" spans="1:24">
      <c r="A222" s="36">
        <v>212</v>
      </c>
      <c r="B222" s="37" t="str">
        <f>'1782'!J222</f>
        <v>ENE</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67.5</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67.5</v>
      </c>
      <c r="L222" s="36">
        <f t="shared" si="23"/>
        <v>67.5</v>
      </c>
      <c r="M222" s="37" t="str">
        <f>'1782'!Z222</f>
        <v>40W</v>
      </c>
      <c r="N222" s="36" t="str">
        <f t="shared" si="20"/>
        <v>40W</v>
      </c>
      <c r="O222" s="36" t="str">
        <f t="shared" si="21"/>
        <v>40</v>
      </c>
      <c r="P222" s="36">
        <f t="shared" si="22"/>
        <v>107.5</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ESE</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ESE</v>
      </c>
    </row>
    <row r="223" spans="1:24">
      <c r="A223" s="36">
        <v>213</v>
      </c>
      <c r="B223" s="37" t="str">
        <f>'1782'!J223</f>
        <v>SEbE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123.75</v>
      </c>
      <c r="G223" s="40" t="str">
        <f>IF(F223=999,IF(B223=Lookup!$K$22,Lookup!$L$22,IF(B223=Lookup!$K$23,Lookup!$L$23,IF(B223=Lookup!$K$24,Lookup!$L$24,IF(B223=Lookup!$K$25,Lookup!$L$25,IF(B223=Lookup!$K$26,Lookup!$L$26,999))))),"")</f>
        <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123.75</v>
      </c>
      <c r="L223" s="36">
        <f t="shared" si="23"/>
        <v>123.75</v>
      </c>
      <c r="M223" s="37" t="str">
        <f>'1782'!Z223</f>
        <v>42W</v>
      </c>
      <c r="N223" s="36" t="str">
        <f t="shared" si="20"/>
        <v>42W</v>
      </c>
      <c r="O223" s="36" t="str">
        <f t="shared" si="21"/>
        <v>42</v>
      </c>
      <c r="P223" s="36">
        <f t="shared" si="22"/>
        <v>165.75</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SbE</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SbE</v>
      </c>
    </row>
    <row r="224" spans="1:24">
      <c r="A224" s="36">
        <v>214</v>
      </c>
      <c r="B224" s="37" t="str">
        <f>'1782'!J224</f>
        <v>E</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90</v>
      </c>
      <c r="F224" s="40" t="str">
        <f>IF(E224=999,IF(B224=Lookup!$K$17,Lookup!$L$17,IF(B224=Lookup!$K$18,Lookup!$L$18,IF(B224=Lookup!$K$19,Lookup!$L$19,IF(B224=Lookup!$K$20,Lookup!$L$20,IF(B224=Lookup!$K$21,Lookup!$L$21,999))))),"")</f>
        <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90</v>
      </c>
      <c r="L224" s="36">
        <f t="shared" si="23"/>
        <v>90</v>
      </c>
      <c r="M224" s="37" t="str">
        <f>'1782'!Z224</f>
        <v>42W</v>
      </c>
      <c r="N224" s="36" t="str">
        <f t="shared" si="20"/>
        <v>42W</v>
      </c>
      <c r="O224" s="36" t="str">
        <f t="shared" si="21"/>
        <v>42</v>
      </c>
      <c r="P224" s="36">
        <f t="shared" si="22"/>
        <v>132</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SE</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SE</v>
      </c>
    </row>
    <row r="225" spans="1:24">
      <c r="A225" s="36">
        <v>215</v>
      </c>
      <c r="B225" s="37" t="str">
        <f>'1782'!J225</f>
        <v>SSE</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157.5</v>
      </c>
      <c r="G225" s="40" t="str">
        <f>IF(F225=999,IF(B225=Lookup!$K$22,Lookup!$L$22,IF(B225=Lookup!$K$23,Lookup!$L$23,IF(B225=Lookup!$K$24,Lookup!$L$24,IF(B225=Lookup!$K$25,Lookup!$L$25,IF(B225=Lookup!$K$26,Lookup!$L$26,999))))),"")</f>
        <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157.5</v>
      </c>
      <c r="L225" s="36">
        <f t="shared" si="23"/>
        <v>157.5</v>
      </c>
      <c r="M225" s="37" t="str">
        <f>'1782'!Z225</f>
        <v>42W</v>
      </c>
      <c r="N225" s="36" t="str">
        <f t="shared" si="20"/>
        <v>42W</v>
      </c>
      <c r="O225" s="36" t="str">
        <f t="shared" si="21"/>
        <v>42</v>
      </c>
      <c r="P225" s="36">
        <f t="shared" si="22"/>
        <v>199.5</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SSW</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SSW</v>
      </c>
    </row>
    <row r="226" spans="1:24">
      <c r="A226" s="36">
        <v>216</v>
      </c>
      <c r="B226" s="37" t="str">
        <f>'1782'!J226</f>
        <v>Variable</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999</v>
      </c>
      <c r="J226" s="40" t="str">
        <f>IF(I226=999,IF(B226=Lookup!$K$37,Lookup!$L$37,IF(B226=Lookup!$K$38,Lookup!$L$38,IF(B226=Lookup!$K$39,Lookup!$L$7,""))),"")</f>
        <v/>
      </c>
      <c r="K226" s="40">
        <f t="shared" si="18"/>
        <v>999</v>
      </c>
      <c r="L226" s="36" t="str">
        <f t="shared" si="23"/>
        <v/>
      </c>
      <c r="M226" s="37">
        <f>'1782'!Z226</f>
        <v>-99</v>
      </c>
      <c r="N226" s="36" t="str">
        <f t="shared" si="20"/>
        <v>0W</v>
      </c>
      <c r="O226" s="36" t="str">
        <f t="shared" si="21"/>
        <v>0</v>
      </c>
      <c r="P226" s="36">
        <f t="shared" si="22"/>
        <v>999</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39" t="str">
        <f>IF(P226&gt;Lookup!$M$36,IF(P226&lt;=Lookup!$M$37,Lookup!$K$37,IF(P226&lt;=Lookup!$M$38,Lookup!$K$38,IF(P226&lt;Lookup!$M$39,Lookup!$K$39,IF(P226&lt;Lookup!$M$40,Lookup!$K$40,IF(P226&lt;Lookup!$M$41,Lookup!$K$41,IF(P226&lt;Lookup!$M$42,Lookup!$K$42,IF(P226&lt;Lookup!$M$43,Lookup!$K$43,IF(P226&lt;Lookup!$M$44,Lookup!$K$34,IF(B226=0,"",B226))))))))),"")</f>
        <v>Variable</v>
      </c>
      <c r="X226" s="41" t="str">
        <f t="shared" si="19"/>
        <v>Variable</v>
      </c>
    </row>
    <row r="227" spans="1:24">
      <c r="A227" s="36">
        <v>217</v>
      </c>
      <c r="B227" s="37" t="str">
        <f>'1782'!J227</f>
        <v>SSE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157.5</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157.5</v>
      </c>
      <c r="L227" s="36">
        <f t="shared" si="23"/>
        <v>157.5</v>
      </c>
      <c r="M227" s="37" t="str">
        <f>'1782'!Z227</f>
        <v>42W</v>
      </c>
      <c r="N227" s="36" t="str">
        <f t="shared" si="20"/>
        <v>42W</v>
      </c>
      <c r="O227" s="36" t="str">
        <f t="shared" si="21"/>
        <v>42</v>
      </c>
      <c r="P227" s="36">
        <f t="shared" si="22"/>
        <v>199.5</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SSW</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39"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SSW</v>
      </c>
    </row>
    <row r="228" spans="1:24">
      <c r="A228" s="36">
        <v>218</v>
      </c>
      <c r="B228" s="37" t="str">
        <f>'1782'!J228</f>
        <v>SE</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135</v>
      </c>
      <c r="G228" s="40" t="str">
        <f>IF(F228=999,IF(B228=Lookup!$K$22,Lookup!$L$22,IF(B228=Lookup!$K$23,Lookup!$L$23,IF(B228=Lookup!$K$24,Lookup!$L$24,IF(B228=Lookup!$K$25,Lookup!$L$25,IF(B228=Lookup!$K$26,Lookup!$L$26,999))))),"")</f>
        <v/>
      </c>
      <c r="H228" s="40" t="str">
        <f>IF(G228=999,IF(B228=Lookup!$K$27,Lookup!$L$27,IF(B228=Lookup!$K$28,Lookup!$L$28,IF(B228=Lookup!$K$29,Lookup!$L$29,IF(B228=Lookup!$K$30,Lookup!$L$30,IF(B228=Lookup!$K$31,Lookup!$L$31,999))))),"")</f>
        <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135</v>
      </c>
      <c r="L228" s="36">
        <f t="shared" si="23"/>
        <v>135</v>
      </c>
      <c r="M228" s="37" t="str">
        <f>'1782'!Z228</f>
        <v>42W</v>
      </c>
      <c r="N228" s="36" t="str">
        <f t="shared" si="20"/>
        <v>42W</v>
      </c>
      <c r="O228" s="36" t="str">
        <f t="shared" si="21"/>
        <v>42</v>
      </c>
      <c r="P228" s="36">
        <f t="shared" si="22"/>
        <v>177</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S</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39"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S</v>
      </c>
    </row>
    <row r="229" spans="1:24">
      <c r="A229" s="36">
        <v>219</v>
      </c>
      <c r="B229" s="37" t="str">
        <f>'1782'!J229</f>
        <v>EbS</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101.25</v>
      </c>
      <c r="F229" s="40" t="str">
        <f>IF(E229=999,IF(B229=Lookup!$K$17,Lookup!$L$17,IF(B229=Lookup!$K$18,Lookup!$L$18,IF(B229=Lookup!$K$19,Lookup!$L$19,IF(B229=Lookup!$K$20,Lookup!$L$20,IF(B229=Lookup!$K$21,Lookup!$L$21,999))))),"")</f>
        <v/>
      </c>
      <c r="G229" s="40" t="str">
        <f>IF(F229=999,IF(B229=Lookup!$K$22,Lookup!$L$22,IF(B229=Lookup!$K$23,Lookup!$L$23,IF(B229=Lookup!$K$24,Lookup!$L$24,IF(B229=Lookup!$K$25,Lookup!$L$25,IF(B229=Lookup!$K$26,Lookup!$L$26,999))))),"")</f>
        <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101.25</v>
      </c>
      <c r="L229" s="36">
        <f t="shared" si="23"/>
        <v>101.25</v>
      </c>
      <c r="M229" s="37" t="str">
        <f>'1782'!Z229</f>
        <v>38W</v>
      </c>
      <c r="N229" s="36" t="str">
        <f t="shared" si="20"/>
        <v>38W</v>
      </c>
      <c r="O229" s="36" t="str">
        <f t="shared" si="21"/>
        <v>38</v>
      </c>
      <c r="P229" s="36">
        <f t="shared" si="22"/>
        <v>139.25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SE</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39"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SE</v>
      </c>
    </row>
    <row r="230" spans="1:24">
      <c r="A230" s="36">
        <v>220</v>
      </c>
      <c r="B230" s="37" t="str">
        <f>'1782'!J230</f>
        <v>ESE</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112.5</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112.5</v>
      </c>
      <c r="L230" s="36">
        <f t="shared" si="23"/>
        <v>112.5</v>
      </c>
      <c r="M230" s="37" t="str">
        <f>'1782'!Z230</f>
        <v>33W</v>
      </c>
      <c r="N230" s="36" t="str">
        <f t="shared" si="20"/>
        <v>33W</v>
      </c>
      <c r="O230" s="36" t="str">
        <f t="shared" si="21"/>
        <v>33</v>
      </c>
      <c r="P230" s="36">
        <f t="shared" si="22"/>
        <v>145.5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SEbS</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SEbS</v>
      </c>
    </row>
    <row r="231" spans="1:24">
      <c r="A231" s="36">
        <v>221</v>
      </c>
      <c r="B231" s="37" t="str">
        <f>'1782'!J231</f>
        <v>EbS</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101.25</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101.25</v>
      </c>
      <c r="L231" s="36">
        <f t="shared" si="23"/>
        <v>101.25</v>
      </c>
      <c r="M231" s="37" t="str">
        <f>'1782'!Z231</f>
        <v>24W</v>
      </c>
      <c r="N231" s="36" t="str">
        <f t="shared" si="20"/>
        <v>24W</v>
      </c>
      <c r="O231" s="36" t="str">
        <f t="shared" si="21"/>
        <v>24</v>
      </c>
      <c r="P231" s="36">
        <f t="shared" si="22"/>
        <v>125.25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SEbE</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39"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SEbE</v>
      </c>
    </row>
    <row r="232" spans="1:24">
      <c r="A232" s="36">
        <v>222</v>
      </c>
      <c r="B232" s="37" t="str">
        <f>'1782'!J232</f>
        <v>SWbW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236.25</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236.25</v>
      </c>
      <c r="L232" s="36">
        <f t="shared" si="23"/>
        <v>236.25</v>
      </c>
      <c r="M232" s="37" t="str">
        <f>'1782'!Z232</f>
        <v>17W</v>
      </c>
      <c r="N232" s="36" t="str">
        <f t="shared" si="20"/>
        <v>17W</v>
      </c>
      <c r="O232" s="36" t="str">
        <f t="shared" si="21"/>
        <v>17</v>
      </c>
      <c r="P232" s="36">
        <f t="shared" si="22"/>
        <v>253.25</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WbS</v>
      </c>
      <c r="V232" s="39" t="str">
        <f>IF(P232&gt;Lookup!$M$31,IF(P232&lt;=Lookup!$M$32,Lookup!$K$32,IF(P232&lt;=Lookup!$M$33,Lookup!$K$33,IF(P232&lt;=Lookup!$M$34,Lookup!$K$34,IF(P232&lt;=Lookup!$M$35,Lookup!$K$35,IF(P232&lt;=Lookup!$M$36,Lookup!$K$36,""))))),"")</f>
        <v/>
      </c>
      <c r="W232" s="39"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WbS</v>
      </c>
    </row>
    <row r="233" spans="1:24">
      <c r="A233" s="36">
        <v>223</v>
      </c>
      <c r="B233" s="37" t="str">
        <f>'1782'!J233</f>
        <v>SWbW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236.25</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236.25</v>
      </c>
      <c r="L233" s="36">
        <f t="shared" si="23"/>
        <v>236.25</v>
      </c>
      <c r="M233" s="37" t="str">
        <f>'1782'!Z233</f>
        <v>15W</v>
      </c>
      <c r="N233" s="36" t="str">
        <f t="shared" si="20"/>
        <v>15W</v>
      </c>
      <c r="O233" s="36" t="str">
        <f t="shared" si="21"/>
        <v>15</v>
      </c>
      <c r="P233" s="36">
        <f t="shared" si="22"/>
        <v>251.25</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WSW</v>
      </c>
      <c r="V233" s="39" t="str">
        <f>IF(P233&gt;Lookup!$M$31,IF(P233&lt;=Lookup!$M$32,Lookup!$K$32,IF(P233&lt;=Lookup!$M$33,Lookup!$K$33,IF(P233&lt;=Lookup!$M$34,Lookup!$K$34,IF(P233&lt;=Lookup!$M$35,Lookup!$K$35,IF(P233&lt;=Lookup!$M$36,Lookup!$K$36,""))))),"")</f>
        <v/>
      </c>
      <c r="W233" s="39"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WSW</v>
      </c>
    </row>
    <row r="234" spans="1:24">
      <c r="A234" s="36">
        <v>224</v>
      </c>
      <c r="B234" s="37" t="str">
        <f>'1782'!J234</f>
        <v>Variable</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999</v>
      </c>
      <c r="I234" s="40">
        <f>IF(H234=999,IF(B234=Lookup!$K$32,Lookup!$L$32,IF(B234=Lookup!$K$33,Lookup!$L$33,IF(B234=Lookup!$K$34,Lookup!$L$34,IF(B234=Lookup!$K$35,Lookup!$L$35,IF(B234=Lookup!$K$36,Lookup!$L$36,999))))),"")</f>
        <v>999</v>
      </c>
      <c r="J234" s="40" t="str">
        <f>IF(I234=999,IF(B234=Lookup!$K$37,Lookup!$L$37,IF(B234=Lookup!$K$38,Lookup!$L$38,IF(B234=Lookup!$K$39,Lookup!$L$7,""))),"")</f>
        <v/>
      </c>
      <c r="K234" s="40">
        <f t="shared" si="18"/>
        <v>999</v>
      </c>
      <c r="L234" s="36" t="str">
        <f t="shared" si="23"/>
        <v/>
      </c>
      <c r="M234" s="37" t="str">
        <f>'1782'!Z234</f>
        <v>15W</v>
      </c>
      <c r="N234" s="36" t="str">
        <f t="shared" si="20"/>
        <v>15W</v>
      </c>
      <c r="O234" s="36" t="str">
        <f t="shared" si="21"/>
        <v>15</v>
      </c>
      <c r="P234" s="36">
        <f t="shared" si="22"/>
        <v>1014</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39" t="str">
        <f>IF(P234&gt;Lookup!$M$36,IF(P234&lt;=Lookup!$M$37,Lookup!$K$37,IF(P234&lt;=Lookup!$M$38,Lookup!$K$38,IF(P234&lt;Lookup!$M$39,Lookup!$K$39,IF(P234&lt;Lookup!$M$40,Lookup!$K$40,IF(P234&lt;Lookup!$M$41,Lookup!$K$41,IF(P234&lt;Lookup!$M$42,Lookup!$K$42,IF(P234&lt;Lookup!$M$43,Lookup!$K$43,IF(P234&lt;Lookup!$M$44,Lookup!$K$34,IF(B234=0,"",B234))))))))),"")</f>
        <v>Variable</v>
      </c>
      <c r="X234" s="41" t="str">
        <f t="shared" si="19"/>
        <v>Variable</v>
      </c>
    </row>
    <row r="235" spans="1:24">
      <c r="A235" s="36">
        <v>225</v>
      </c>
      <c r="B235" s="37" t="str">
        <f>'1782'!J235</f>
        <v>SWbS</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213.75</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213.75</v>
      </c>
      <c r="L235" s="36">
        <f t="shared" si="23"/>
        <v>213.75</v>
      </c>
      <c r="M235" s="37" t="str">
        <f>'1782'!Z235</f>
        <v>15W</v>
      </c>
      <c r="N235" s="36" t="str">
        <f t="shared" si="20"/>
        <v>15W</v>
      </c>
      <c r="O235" s="36" t="str">
        <f t="shared" si="21"/>
        <v>15</v>
      </c>
      <c r="P235" s="36">
        <f t="shared" si="22"/>
        <v>228.75</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SW</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SW</v>
      </c>
    </row>
    <row r="236" spans="1:24">
      <c r="A236" s="36">
        <v>226</v>
      </c>
      <c r="B236" s="37" t="str">
        <f>'1782'!J236</f>
        <v>ENE</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67.5</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67.5</v>
      </c>
      <c r="L236" s="36">
        <f t="shared" si="23"/>
        <v>67.5</v>
      </c>
      <c r="M236" s="37" t="str">
        <f>'1782'!Z236</f>
        <v>22W</v>
      </c>
      <c r="N236" s="36" t="str">
        <f t="shared" si="20"/>
        <v>22W</v>
      </c>
      <c r="O236" s="36" t="str">
        <f t="shared" si="21"/>
        <v>22</v>
      </c>
      <c r="P236" s="36">
        <f t="shared" si="22"/>
        <v>89.5</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E</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39"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E</v>
      </c>
    </row>
    <row r="237" spans="1:24">
      <c r="A237" s="36">
        <v>227</v>
      </c>
      <c r="B237" s="37" t="str">
        <f>'1782'!J237</f>
        <v>ENE</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67.5</v>
      </c>
      <c r="F237" s="40" t="str">
        <f>IF(E237=999,IF(B237=Lookup!$K$17,Lookup!$L$17,IF(B237=Lookup!$K$18,Lookup!$L$18,IF(B237=Lookup!$K$19,Lookup!$L$19,IF(B237=Lookup!$K$20,Lookup!$L$20,IF(B237=Lookup!$K$21,Lookup!$L$21,999))))),"")</f>
        <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67.5</v>
      </c>
      <c r="L237" s="36">
        <f t="shared" si="23"/>
        <v>67.5</v>
      </c>
      <c r="M237" s="37" t="str">
        <f>'1782'!Z237</f>
        <v>22W</v>
      </c>
      <c r="N237" s="36" t="str">
        <f t="shared" si="20"/>
        <v>22W</v>
      </c>
      <c r="O237" s="36" t="str">
        <f t="shared" si="21"/>
        <v>22</v>
      </c>
      <c r="P237" s="36">
        <f t="shared" si="22"/>
        <v>89.5</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E</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39"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E</v>
      </c>
    </row>
    <row r="238" spans="1:24">
      <c r="A238" s="36">
        <v>228</v>
      </c>
      <c r="B238" s="37" t="str">
        <f>'1782'!J238</f>
        <v>ESE</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112.5</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112.5</v>
      </c>
      <c r="L238" s="36">
        <f t="shared" si="23"/>
        <v>112.5</v>
      </c>
      <c r="M238" s="37" t="str">
        <f>'1782'!Z238</f>
        <v>22W</v>
      </c>
      <c r="N238" s="36" t="str">
        <f t="shared" si="20"/>
        <v>22W</v>
      </c>
      <c r="O238" s="36" t="str">
        <f t="shared" si="21"/>
        <v>22</v>
      </c>
      <c r="P238" s="36">
        <f t="shared" si="22"/>
        <v>134.5</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SE</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39"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SE</v>
      </c>
    </row>
    <row r="239" spans="1:24">
      <c r="A239" s="36">
        <v>229</v>
      </c>
      <c r="B239" s="37" t="str">
        <f>'1782'!J239</f>
        <v>SE</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135</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135</v>
      </c>
      <c r="L239" s="36">
        <f t="shared" si="23"/>
        <v>135</v>
      </c>
      <c r="M239" s="37" t="str">
        <f>'1782'!Z239</f>
        <v>22W</v>
      </c>
      <c r="N239" s="36" t="str">
        <f t="shared" si="20"/>
        <v>22W</v>
      </c>
      <c r="O239" s="36" t="str">
        <f t="shared" si="21"/>
        <v>22</v>
      </c>
      <c r="P239" s="36">
        <f t="shared" si="22"/>
        <v>157</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SSE</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39"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SSE</v>
      </c>
    </row>
    <row r="240" spans="1:24">
      <c r="A240" s="36">
        <v>230</v>
      </c>
      <c r="B240" s="37" t="str">
        <f>'1782'!J240</f>
        <v>NEbE</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56.25</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56.25</v>
      </c>
      <c r="L240" s="36">
        <f t="shared" si="23"/>
        <v>56.25</v>
      </c>
      <c r="M240" s="37" t="str">
        <f>'1782'!Z240</f>
        <v>22W</v>
      </c>
      <c r="N240" s="36" t="str">
        <f t="shared" si="20"/>
        <v>22W</v>
      </c>
      <c r="O240" s="36" t="str">
        <f t="shared" si="21"/>
        <v>22</v>
      </c>
      <c r="P240" s="36">
        <f t="shared" si="22"/>
        <v>78.25</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EbN</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39"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EbN</v>
      </c>
    </row>
    <row r="241" spans="1:24">
      <c r="A241" s="36">
        <v>231</v>
      </c>
      <c r="B241" s="37" t="str">
        <f>'1782'!J241</f>
        <v>E</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90</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90</v>
      </c>
      <c r="L241" s="36">
        <f t="shared" si="23"/>
        <v>90</v>
      </c>
      <c r="M241" s="37" t="str">
        <f>'1782'!Z241</f>
        <v>22W</v>
      </c>
      <c r="N241" s="36" t="str">
        <f t="shared" si="20"/>
        <v>22W</v>
      </c>
      <c r="O241" s="36" t="str">
        <f t="shared" si="21"/>
        <v>22</v>
      </c>
      <c r="P241" s="36">
        <f t="shared" si="22"/>
        <v>112</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ESE</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ESE</v>
      </c>
    </row>
    <row r="242" spans="1:24">
      <c r="A242" s="36">
        <v>232</v>
      </c>
      <c r="B242" s="37" t="str">
        <f>'1782'!J242</f>
        <v>SWbS</v>
      </c>
      <c r="C242" s="38">
        <v>999</v>
      </c>
      <c r="D242" s="40">
        <f>IF(B242=0,"",IF(B242=Lookup!$K$7,Lookup!$L$7,IF(B242=Lookup!$K$8,Lookup!$L$8,IF(B242=Lookup!$K$9,Lookup!$L$9,IF(B242=Lookup!$K$10,Lookup!$L$10,IF(B242=Lookup!$K$11,Lookup!$L$11,999))))))</f>
        <v>999</v>
      </c>
      <c r="E242" s="40">
        <f>IF(D242=999,IF(B242=Lookup!$K$12,Lookup!$L$12,IF(B242=Lookup!$K$13,Lookup!$L$13,IF(B242=Lookup!$K$14,Lookup!$L$14,IF(B242=Lookup!$K$15,Lookup!$L$15,IF(B242=Lookup!$K$16,Lookup!$L$16,999))))),"")</f>
        <v>999</v>
      </c>
      <c r="F242" s="40">
        <f>IF(E242=999,IF(B242=Lookup!$K$17,Lookup!$L$17,IF(B242=Lookup!$K$18,Lookup!$L$18,IF(B242=Lookup!$K$19,Lookup!$L$19,IF(B242=Lookup!$K$20,Lookup!$L$20,IF(B242=Lookup!$K$21,Lookup!$L$21,999))))),"")</f>
        <v>999</v>
      </c>
      <c r="G242" s="40">
        <f>IF(F242=999,IF(B242=Lookup!$K$22,Lookup!$L$22,IF(B242=Lookup!$K$23,Lookup!$L$23,IF(B242=Lookup!$K$24,Lookup!$L$24,IF(B242=Lookup!$K$25,Lookup!$L$25,IF(B242=Lookup!$K$26,Lookup!$L$26,999))))),"")</f>
        <v>213.75</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213.75</v>
      </c>
      <c r="L242" s="36">
        <f t="shared" si="23"/>
        <v>213.75</v>
      </c>
      <c r="M242" s="37" t="str">
        <f>'1782'!Z242</f>
        <v>22W</v>
      </c>
      <c r="N242" s="36" t="str">
        <f t="shared" si="20"/>
        <v>22W</v>
      </c>
      <c r="O242" s="36" t="str">
        <f t="shared" si="21"/>
        <v>22</v>
      </c>
      <c r="P242" s="36">
        <f t="shared" si="22"/>
        <v>235.75</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SWbW</v>
      </c>
      <c r="V242" s="39" t="str">
        <f>IF(P242&gt;Lookup!$M$31,IF(P242&lt;=Lookup!$M$32,Lookup!$K$32,IF(P242&lt;=Lookup!$M$33,Lookup!$K$33,IF(P242&lt;=Lookup!$M$34,Lookup!$K$34,IF(P242&lt;=Lookup!$M$35,Lookup!$K$35,IF(P242&lt;=Lookup!$M$36,Lookup!$K$36,""))))),"")</f>
        <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SWbW</v>
      </c>
    </row>
    <row r="243" spans="1:24">
      <c r="A243" s="36">
        <v>233</v>
      </c>
      <c r="B243" s="37">
        <f>'1782'!J243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'1782'!Z243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c r="A244" s="36">
        <v>234</v>
      </c>
      <c r="B244" s="37">
        <f>'1782'!J244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'1782'!Z244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c r="A245" s="36">
        <v>235</v>
      </c>
      <c r="B245" s="37">
        <f>'1782'!J245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'1782'!Z245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c r="A246" s="36">
        <v>236</v>
      </c>
      <c r="B246" s="37">
        <f>'1782'!J246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'1782'!Z246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c r="A247" s="36">
        <v>237</v>
      </c>
      <c r="B247" s="37">
        <f>'1782'!J247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'1782'!Z247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c r="A248" s="36">
        <v>238</v>
      </c>
      <c r="B248" s="37">
        <f>'1782'!J248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'1782'!Z248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c r="A249" s="36">
        <v>239</v>
      </c>
      <c r="B249" s="37" t="str">
        <f>'1782'!J249</f>
        <v>WNW</v>
      </c>
      <c r="C249" s="38">
        <v>999</v>
      </c>
      <c r="D249" s="40">
        <f>IF(B249=0,"",IF(B249=Lookup!$K$7,Lookup!$L$7,IF(B249=Lookup!$K$8,Lookup!$L$8,IF(B249=Lookup!$K$9,Lookup!$L$9,IF(B249=Lookup!$K$10,Lookup!$L$10,IF(B249=Lookup!$K$11,Lookup!$L$11,999))))))</f>
        <v>999</v>
      </c>
      <c r="E249" s="40">
        <f>IF(D249=999,IF(B249=Lookup!$K$12,Lookup!$L$12,IF(B249=Lookup!$K$13,Lookup!$L$13,IF(B249=Lookup!$K$14,Lookup!$L$14,IF(B249=Lookup!$K$15,Lookup!$L$15,IF(B249=Lookup!$K$16,Lookup!$L$16,999))))),"")</f>
        <v>999</v>
      </c>
      <c r="F249" s="40">
        <f>IF(E249=999,IF(B249=Lookup!$K$17,Lookup!$L$17,IF(B249=Lookup!$K$18,Lookup!$L$18,IF(B249=Lookup!$K$19,Lookup!$L$19,IF(B249=Lookup!$K$20,Lookup!$L$20,IF(B249=Lookup!$K$21,Lookup!$L$21,999))))),"")</f>
        <v>999</v>
      </c>
      <c r="G249" s="40">
        <f>IF(F249=999,IF(B249=Lookup!$K$22,Lookup!$L$22,IF(B249=Lookup!$K$23,Lookup!$L$23,IF(B249=Lookup!$K$24,Lookup!$L$24,IF(B249=Lookup!$K$25,Lookup!$L$25,IF(B249=Lookup!$K$26,Lookup!$L$26,999))))),"")</f>
        <v>999</v>
      </c>
      <c r="H249" s="40">
        <f>IF(G249=999,IF(B249=Lookup!$K$27,Lookup!$L$27,IF(B249=Lookup!$K$28,Lookup!$L$28,IF(B249=Lookup!$K$29,Lookup!$L$29,IF(B249=Lookup!$K$30,Lookup!$L$30,IF(B249=Lookup!$K$31,Lookup!$L$31,999))))),"")</f>
        <v>999</v>
      </c>
      <c r="I249" s="40">
        <f>IF(H249=999,IF(B249=Lookup!$K$32,Lookup!$L$32,IF(B249=Lookup!$K$33,Lookup!$L$33,IF(B249=Lookup!$K$34,Lookup!$L$34,IF(B249=Lookup!$K$35,Lookup!$L$35,IF(B249=Lookup!$K$36,Lookup!$L$36,999))))),"")</f>
        <v>292.5</v>
      </c>
      <c r="J249" s="40" t="str">
        <f>IF(I249=999,IF(B249=Lookup!$K$37,Lookup!$L$37,IF(B249=Lookup!$K$38,Lookup!$L$38,IF(B249=Lookup!$K$39,Lookup!$L$7,""))),"")</f>
        <v/>
      </c>
      <c r="K249" s="40">
        <f t="shared" si="24"/>
        <v>292.5</v>
      </c>
      <c r="L249" s="36">
        <f t="shared" si="23"/>
        <v>292.5</v>
      </c>
      <c r="M249" s="37" t="str">
        <f>'1782'!Z249</f>
        <v>22W</v>
      </c>
      <c r="N249" s="36" t="str">
        <f t="shared" si="20"/>
        <v>22W</v>
      </c>
      <c r="O249" s="36" t="str">
        <f t="shared" si="21"/>
        <v>22</v>
      </c>
      <c r="P249" s="36">
        <f t="shared" si="22"/>
        <v>314.5</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NW</v>
      </c>
      <c r="W249" s="39"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NW</v>
      </c>
    </row>
    <row r="250" spans="1:24">
      <c r="A250" s="36">
        <v>240</v>
      </c>
      <c r="B250" s="37" t="str">
        <f>'1782'!J250</f>
        <v>SSE</v>
      </c>
      <c r="C250" s="38">
        <v>999</v>
      </c>
      <c r="D250" s="40">
        <f>IF(B250=0,"",IF(B250=Lookup!$K$7,Lookup!$L$7,IF(B250=Lookup!$K$8,Lookup!$L$8,IF(B250=Lookup!$K$9,Lookup!$L$9,IF(B250=Lookup!$K$10,Lookup!$L$10,IF(B250=Lookup!$K$11,Lookup!$L$11,999))))))</f>
        <v>999</v>
      </c>
      <c r="E250" s="40">
        <f>IF(D250=999,IF(B250=Lookup!$K$12,Lookup!$L$12,IF(B250=Lookup!$K$13,Lookup!$L$13,IF(B250=Lookup!$K$14,Lookup!$L$14,IF(B250=Lookup!$K$15,Lookup!$L$15,IF(B250=Lookup!$K$16,Lookup!$L$16,999))))),"")</f>
        <v>999</v>
      </c>
      <c r="F250" s="40">
        <f>IF(E250=999,IF(B250=Lookup!$K$17,Lookup!$L$17,IF(B250=Lookup!$K$18,Lookup!$L$18,IF(B250=Lookup!$K$19,Lookup!$L$19,IF(B250=Lookup!$K$20,Lookup!$L$20,IF(B250=Lookup!$K$21,Lookup!$L$21,999))))),"")</f>
        <v>157.5</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157.5</v>
      </c>
      <c r="L250" s="36">
        <f t="shared" si="23"/>
        <v>157.5</v>
      </c>
      <c r="M250" s="37">
        <f>'1782'!Z250</f>
        <v>-99</v>
      </c>
      <c r="N250" s="36" t="str">
        <f t="shared" si="20"/>
        <v>0W</v>
      </c>
      <c r="O250" s="36" t="str">
        <f t="shared" si="21"/>
        <v>0</v>
      </c>
      <c r="P250" s="36">
        <f t="shared" si="22"/>
        <v>157.5</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SSE</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SSE</v>
      </c>
    </row>
    <row r="251" spans="1:24">
      <c r="A251" s="36">
        <v>241</v>
      </c>
      <c r="B251" s="37" t="str">
        <f>'1782'!J251</f>
        <v>Variable</v>
      </c>
      <c r="C251" s="38">
        <v>999</v>
      </c>
      <c r="D251" s="40">
        <f>IF(B251=0,"",IF(B251=Lookup!$K$7,Lookup!$L$7,IF(B251=Lookup!$K$8,Lookup!$L$8,IF(B251=Lookup!$K$9,Lookup!$L$9,IF(B251=Lookup!$K$10,Lookup!$L$10,IF(B251=Lookup!$K$11,Lookup!$L$11,999))))))</f>
        <v>999</v>
      </c>
      <c r="E251" s="40">
        <f>IF(D251=999,IF(B251=Lookup!$K$12,Lookup!$L$12,IF(B251=Lookup!$K$13,Lookup!$L$13,IF(B251=Lookup!$K$14,Lookup!$L$14,IF(B251=Lookup!$K$15,Lookup!$L$15,IF(B251=Lookup!$K$16,Lookup!$L$16,999))))),"")</f>
        <v>999</v>
      </c>
      <c r="F251" s="40">
        <f>IF(E251=999,IF(B251=Lookup!$K$17,Lookup!$L$17,IF(B251=Lookup!$K$18,Lookup!$L$18,IF(B251=Lookup!$K$19,Lookup!$L$19,IF(B251=Lookup!$K$20,Lookup!$L$20,IF(B251=Lookup!$K$21,Lookup!$L$21,999))))),"")</f>
        <v>999</v>
      </c>
      <c r="G251" s="40">
        <f>IF(F251=999,IF(B251=Lookup!$K$22,Lookup!$L$22,IF(B251=Lookup!$K$23,Lookup!$L$23,IF(B251=Lookup!$K$24,Lookup!$L$24,IF(B251=Lookup!$K$25,Lookup!$L$25,IF(B251=Lookup!$K$26,Lookup!$L$26,999))))),"")</f>
        <v>999</v>
      </c>
      <c r="H251" s="40">
        <f>IF(G251=999,IF(B251=Lookup!$K$27,Lookup!$L$27,IF(B251=Lookup!$K$28,Lookup!$L$28,IF(B251=Lookup!$K$29,Lookup!$L$29,IF(B251=Lookup!$K$30,Lookup!$L$30,IF(B251=Lookup!$K$31,Lookup!$L$31,999))))),"")</f>
        <v>999</v>
      </c>
      <c r="I251" s="40">
        <f>IF(H251=999,IF(B251=Lookup!$K$32,Lookup!$L$32,IF(B251=Lookup!$K$33,Lookup!$L$33,IF(B251=Lookup!$K$34,Lookup!$L$34,IF(B251=Lookup!$K$35,Lookup!$L$35,IF(B251=Lookup!$K$36,Lookup!$L$36,999))))),"")</f>
        <v>999</v>
      </c>
      <c r="J251" s="40" t="str">
        <f>IF(I251=999,IF(B251=Lookup!$K$37,Lookup!$L$37,IF(B251=Lookup!$K$38,Lookup!$L$38,IF(B251=Lookup!$K$39,Lookup!$L$7,""))),"")</f>
        <v/>
      </c>
      <c r="K251" s="40">
        <f t="shared" si="24"/>
        <v>999</v>
      </c>
      <c r="L251" s="36" t="str">
        <f t="shared" si="23"/>
        <v/>
      </c>
      <c r="M251" s="37" t="str">
        <f>'1782'!Z251</f>
        <v>16W</v>
      </c>
      <c r="N251" s="36" t="str">
        <f t="shared" si="20"/>
        <v>16W</v>
      </c>
      <c r="O251" s="36" t="str">
        <f t="shared" si="21"/>
        <v>16</v>
      </c>
      <c r="P251" s="36">
        <f t="shared" si="22"/>
        <v>1015</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39" t="str">
        <f>IF(P251&gt;Lookup!$M$36,IF(P251&lt;=Lookup!$M$37,Lookup!$K$37,IF(P251&lt;=Lookup!$M$38,Lookup!$K$38,IF(P251&lt;Lookup!$M$39,Lookup!$K$39,IF(P251&lt;Lookup!$M$40,Lookup!$K$40,IF(P251&lt;Lookup!$M$41,Lookup!$K$41,IF(P251&lt;Lookup!$M$42,Lookup!$K$42,IF(P251&lt;Lookup!$M$43,Lookup!$K$43,IF(P251&lt;Lookup!$M$44,Lookup!$K$34,IF(B251=0,"",B251))))))))),"")</f>
        <v>Variable</v>
      </c>
      <c r="X251" s="41" t="str">
        <f t="shared" si="25"/>
        <v>Variable</v>
      </c>
    </row>
    <row r="252" spans="1:24">
      <c r="A252" s="36">
        <v>242</v>
      </c>
      <c r="B252" s="37" t="str">
        <f>'1782'!J252</f>
        <v>Variable</v>
      </c>
      <c r="C252" s="38">
        <v>999</v>
      </c>
      <c r="D252" s="40">
        <f>IF(B252=0,"",IF(B252=Lookup!$K$7,Lookup!$L$7,IF(B252=Lookup!$K$8,Lookup!$L$8,IF(B252=Lookup!$K$9,Lookup!$L$9,IF(B252=Lookup!$K$10,Lookup!$L$10,IF(B252=Lookup!$K$11,Lookup!$L$11,999))))))</f>
        <v>999</v>
      </c>
      <c r="E252" s="40">
        <f>IF(D252=999,IF(B252=Lookup!$K$12,Lookup!$L$12,IF(B252=Lookup!$K$13,Lookup!$L$13,IF(B252=Lookup!$K$14,Lookup!$L$14,IF(B252=Lookup!$K$15,Lookup!$L$15,IF(B252=Lookup!$K$16,Lookup!$L$16,999))))),"")</f>
        <v>999</v>
      </c>
      <c r="F252" s="40">
        <f>IF(E252=999,IF(B252=Lookup!$K$17,Lookup!$L$17,IF(B252=Lookup!$K$18,Lookup!$L$18,IF(B252=Lookup!$K$19,Lookup!$L$19,IF(B252=Lookup!$K$20,Lookup!$L$20,IF(B252=Lookup!$K$21,Lookup!$L$21,999))))),"")</f>
        <v>999</v>
      </c>
      <c r="G252" s="40">
        <f>IF(F252=999,IF(B252=Lookup!$K$22,Lookup!$L$22,IF(B252=Lookup!$K$23,Lookup!$L$23,IF(B252=Lookup!$K$24,Lookup!$L$24,IF(B252=Lookup!$K$25,Lookup!$L$25,IF(B252=Lookup!$K$26,Lookup!$L$26,999))))),"")</f>
        <v>999</v>
      </c>
      <c r="H252" s="40">
        <f>IF(G252=999,IF(B252=Lookup!$K$27,Lookup!$L$27,IF(B252=Lookup!$K$28,Lookup!$L$28,IF(B252=Lookup!$K$29,Lookup!$L$29,IF(B252=Lookup!$K$30,Lookup!$L$30,IF(B252=Lookup!$K$31,Lookup!$L$31,999))))),"")</f>
        <v>999</v>
      </c>
      <c r="I252" s="40">
        <f>IF(H252=999,IF(B252=Lookup!$K$32,Lookup!$L$32,IF(B252=Lookup!$K$33,Lookup!$L$33,IF(B252=Lookup!$K$34,Lookup!$L$34,IF(B252=Lookup!$K$35,Lookup!$L$35,IF(B252=Lookup!$K$36,Lookup!$L$36,999))))),"")</f>
        <v>999</v>
      </c>
      <c r="J252" s="40" t="str">
        <f>IF(I252=999,IF(B252=Lookup!$K$37,Lookup!$L$37,IF(B252=Lookup!$K$38,Lookup!$L$38,IF(B252=Lookup!$K$39,Lookup!$L$7,""))),"")</f>
        <v/>
      </c>
      <c r="K252" s="40">
        <f t="shared" si="24"/>
        <v>999</v>
      </c>
      <c r="L252" s="36" t="str">
        <f t="shared" si="23"/>
        <v/>
      </c>
      <c r="M252" s="37" t="str">
        <f>'1782'!Z252</f>
        <v>17W</v>
      </c>
      <c r="N252" s="36" t="str">
        <f t="shared" si="20"/>
        <v>17W</v>
      </c>
      <c r="O252" s="36" t="str">
        <f t="shared" si="21"/>
        <v>17</v>
      </c>
      <c r="P252" s="36">
        <f t="shared" si="22"/>
        <v>1016</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Variable</v>
      </c>
      <c r="X252" s="41" t="str">
        <f t="shared" si="25"/>
        <v>Variable</v>
      </c>
    </row>
    <row r="253" spans="1:24">
      <c r="A253" s="36">
        <v>243</v>
      </c>
      <c r="B253" s="37" t="str">
        <f>'1782'!J253</f>
        <v>NNW</v>
      </c>
      <c r="C253" s="38">
        <v>999</v>
      </c>
      <c r="D253" s="40">
        <f>IF(B253=0,"",IF(B253=Lookup!$K$7,Lookup!$L$7,IF(B253=Lookup!$K$8,Lookup!$L$8,IF(B253=Lookup!$K$9,Lookup!$L$9,IF(B253=Lookup!$K$10,Lookup!$L$10,IF(B253=Lookup!$K$11,Lookup!$L$11,999))))))</f>
        <v>999</v>
      </c>
      <c r="E253" s="40">
        <f>IF(D253=999,IF(B253=Lookup!$K$12,Lookup!$L$12,IF(B253=Lookup!$K$13,Lookup!$L$13,IF(B253=Lookup!$K$14,Lookup!$L$14,IF(B253=Lookup!$K$15,Lookup!$L$15,IF(B253=Lookup!$K$16,Lookup!$L$16,999))))),"")</f>
        <v>999</v>
      </c>
      <c r="F253" s="40">
        <f>IF(E253=999,IF(B253=Lookup!$K$17,Lookup!$L$17,IF(B253=Lookup!$K$18,Lookup!$L$18,IF(B253=Lookup!$K$19,Lookup!$L$19,IF(B253=Lookup!$K$20,Lookup!$L$20,IF(B253=Lookup!$K$21,Lookup!$L$21,999))))),"")</f>
        <v>999</v>
      </c>
      <c r="G253" s="40">
        <f>IF(F253=999,IF(B253=Lookup!$K$22,Lookup!$L$22,IF(B253=Lookup!$K$23,Lookup!$L$23,IF(B253=Lookup!$K$24,Lookup!$L$24,IF(B253=Lookup!$K$25,Lookup!$L$25,IF(B253=Lookup!$K$26,Lookup!$L$26,999))))),"")</f>
        <v>999</v>
      </c>
      <c r="H253" s="40">
        <f>IF(G253=999,IF(B253=Lookup!$K$27,Lookup!$L$27,IF(B253=Lookup!$K$28,Lookup!$L$28,IF(B253=Lookup!$K$29,Lookup!$L$29,IF(B253=Lookup!$K$30,Lookup!$L$30,IF(B253=Lookup!$K$31,Lookup!$L$31,999))))),"")</f>
        <v>999</v>
      </c>
      <c r="I253" s="40">
        <f>IF(H253=999,IF(B253=Lookup!$K$32,Lookup!$L$32,IF(B253=Lookup!$K$33,Lookup!$L$33,IF(B253=Lookup!$K$34,Lookup!$L$34,IF(B253=Lookup!$K$35,Lookup!$L$35,IF(B253=Lookup!$K$36,Lookup!$L$36,999))))),"")</f>
        <v>999</v>
      </c>
      <c r="J253" s="40">
        <f>IF(I253=999,IF(B253=Lookup!$K$37,Lookup!$L$37,IF(B253=Lookup!$K$38,Lookup!$L$38,IF(B253=Lookup!$K$39,Lookup!$L$7,""))),"")</f>
        <v>337.5</v>
      </c>
      <c r="K253" s="40">
        <f t="shared" si="24"/>
        <v>337.5</v>
      </c>
      <c r="L253" s="36">
        <f t="shared" si="23"/>
        <v>337.5</v>
      </c>
      <c r="M253" s="37" t="str">
        <f>'1782'!Z253</f>
        <v>17W</v>
      </c>
      <c r="N253" s="36" t="str">
        <f t="shared" si="20"/>
        <v>17W</v>
      </c>
      <c r="O253" s="36" t="str">
        <f t="shared" si="21"/>
        <v>17</v>
      </c>
      <c r="P253" s="36">
        <f t="shared" si="22"/>
        <v>354.5</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NbW</v>
      </c>
      <c r="X253" s="41" t="str">
        <f t="shared" si="25"/>
        <v>NbW</v>
      </c>
    </row>
    <row r="254" spans="1:24">
      <c r="A254" s="36">
        <v>244</v>
      </c>
      <c r="B254" s="37" t="str">
        <f>'1782'!J254</f>
        <v>NWbW</v>
      </c>
      <c r="C254" s="38">
        <v>999</v>
      </c>
      <c r="D254" s="40">
        <f>IF(B254=0,"",IF(B254=Lookup!$K$7,Lookup!$L$7,IF(B254=Lookup!$K$8,Lookup!$L$8,IF(B254=Lookup!$K$9,Lookup!$L$9,IF(B254=Lookup!$K$10,Lookup!$L$10,IF(B254=Lookup!$K$11,Lookup!$L$11,999))))))</f>
        <v>999</v>
      </c>
      <c r="E254" s="40">
        <f>IF(D254=999,IF(B254=Lookup!$K$12,Lookup!$L$12,IF(B254=Lookup!$K$13,Lookup!$L$13,IF(B254=Lookup!$K$14,Lookup!$L$14,IF(B254=Lookup!$K$15,Lookup!$L$15,IF(B254=Lookup!$K$16,Lookup!$L$16,999))))),"")</f>
        <v>999</v>
      </c>
      <c r="F254" s="40">
        <f>IF(E254=999,IF(B254=Lookup!$K$17,Lookup!$L$17,IF(B254=Lookup!$K$18,Lookup!$L$18,IF(B254=Lookup!$K$19,Lookup!$L$19,IF(B254=Lookup!$K$20,Lookup!$L$20,IF(B254=Lookup!$K$21,Lookup!$L$21,999))))),"")</f>
        <v>999</v>
      </c>
      <c r="G254" s="40">
        <f>IF(F254=999,IF(B254=Lookup!$K$22,Lookup!$L$22,IF(B254=Lookup!$K$23,Lookup!$L$23,IF(B254=Lookup!$K$24,Lookup!$L$24,IF(B254=Lookup!$K$25,Lookup!$L$25,IF(B254=Lookup!$K$26,Lookup!$L$26,999))))),"")</f>
        <v>999</v>
      </c>
      <c r="H254" s="40">
        <f>IF(G254=999,IF(B254=Lookup!$K$27,Lookup!$L$27,IF(B254=Lookup!$K$28,Lookup!$L$28,IF(B254=Lookup!$K$29,Lookup!$L$29,IF(B254=Lookup!$K$30,Lookup!$L$30,IF(B254=Lookup!$K$31,Lookup!$L$31,999))))),"")</f>
        <v>999</v>
      </c>
      <c r="I254" s="40">
        <f>IF(H254=999,IF(B254=Lookup!$K$32,Lookup!$L$32,IF(B254=Lookup!$K$33,Lookup!$L$33,IF(B254=Lookup!$K$34,Lookup!$L$34,IF(B254=Lookup!$K$35,Lookup!$L$35,IF(B254=Lookup!$K$36,Lookup!$L$36,999))))),"")</f>
        <v>303.75</v>
      </c>
      <c r="J254" s="40" t="str">
        <f>IF(I254=999,IF(B254=Lookup!$K$37,Lookup!$L$37,IF(B254=Lookup!$K$38,Lookup!$L$38,IF(B254=Lookup!$K$39,Lookup!$L$7,""))),"")</f>
        <v/>
      </c>
      <c r="K254" s="40">
        <f t="shared" si="24"/>
        <v>303.75</v>
      </c>
      <c r="L254" s="36">
        <f t="shared" si="23"/>
        <v>303.75</v>
      </c>
      <c r="M254" s="37" t="str">
        <f>'1782'!Z254</f>
        <v>22W</v>
      </c>
      <c r="N254" s="36" t="str">
        <f t="shared" si="20"/>
        <v>22W</v>
      </c>
      <c r="O254" s="36" t="str">
        <f t="shared" si="21"/>
        <v>22</v>
      </c>
      <c r="P254" s="36">
        <f t="shared" si="22"/>
        <v>325.75</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NWbN</v>
      </c>
      <c r="W254" s="39"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NWbN</v>
      </c>
    </row>
    <row r="255" spans="1:24">
      <c r="A255" s="36">
        <v>245</v>
      </c>
      <c r="B255" s="37" t="str">
        <f>'1782'!J255</f>
        <v>NWbN</v>
      </c>
      <c r="C255" s="38">
        <v>999</v>
      </c>
      <c r="D255" s="40">
        <f>IF(B255=0,"",IF(B255=Lookup!$K$7,Lookup!$L$7,IF(B255=Lookup!$K$8,Lookup!$L$8,IF(B255=Lookup!$K$9,Lookup!$L$9,IF(B255=Lookup!$K$10,Lookup!$L$10,IF(B255=Lookup!$K$11,Lookup!$L$11,999))))))</f>
        <v>999</v>
      </c>
      <c r="E255" s="40">
        <f>IF(D255=999,IF(B255=Lookup!$K$12,Lookup!$L$12,IF(B255=Lookup!$K$13,Lookup!$L$13,IF(B255=Lookup!$K$14,Lookup!$L$14,IF(B255=Lookup!$K$15,Lookup!$L$15,IF(B255=Lookup!$K$16,Lookup!$L$16,999))))),"")</f>
        <v>999</v>
      </c>
      <c r="F255" s="40">
        <f>IF(E255=999,IF(B255=Lookup!$K$17,Lookup!$L$17,IF(B255=Lookup!$K$18,Lookup!$L$18,IF(B255=Lookup!$K$19,Lookup!$L$19,IF(B255=Lookup!$K$20,Lookup!$L$20,IF(B255=Lookup!$K$21,Lookup!$L$21,999))))),"")</f>
        <v>999</v>
      </c>
      <c r="G255" s="40">
        <f>IF(F255=999,IF(B255=Lookup!$K$22,Lookup!$L$22,IF(B255=Lookup!$K$23,Lookup!$L$23,IF(B255=Lookup!$K$24,Lookup!$L$24,IF(B255=Lookup!$K$25,Lookup!$L$25,IF(B255=Lookup!$K$26,Lookup!$L$26,999))))),"")</f>
        <v>999</v>
      </c>
      <c r="H255" s="40">
        <f>IF(G255=999,IF(B255=Lookup!$K$27,Lookup!$L$27,IF(B255=Lookup!$K$28,Lookup!$L$28,IF(B255=Lookup!$K$29,Lookup!$L$29,IF(B255=Lookup!$K$30,Lookup!$L$30,IF(B255=Lookup!$K$31,Lookup!$L$31,999))))),"")</f>
        <v>999</v>
      </c>
      <c r="I255" s="40">
        <f>IF(H255=999,IF(B255=Lookup!$K$32,Lookup!$L$32,IF(B255=Lookup!$K$33,Lookup!$L$33,IF(B255=Lookup!$K$34,Lookup!$L$34,IF(B255=Lookup!$K$35,Lookup!$L$35,IF(B255=Lookup!$K$36,Lookup!$L$36,999))))),"")</f>
        <v>326.25</v>
      </c>
      <c r="J255" s="40" t="str">
        <f>IF(I255=999,IF(B255=Lookup!$K$37,Lookup!$L$37,IF(B255=Lookup!$K$38,Lookup!$L$38,IF(B255=Lookup!$K$39,Lookup!$L$7,""))),"")</f>
        <v/>
      </c>
      <c r="K255" s="40">
        <f t="shared" si="24"/>
        <v>326.25</v>
      </c>
      <c r="L255" s="36">
        <f t="shared" si="23"/>
        <v>326.25</v>
      </c>
      <c r="M255" s="37" t="str">
        <f>'1782'!Z255</f>
        <v>30W</v>
      </c>
      <c r="N255" s="36" t="str">
        <f t="shared" si="20"/>
        <v>30W</v>
      </c>
      <c r="O255" s="36" t="str">
        <f t="shared" si="21"/>
        <v>30</v>
      </c>
      <c r="P255" s="36">
        <f t="shared" si="22"/>
        <v>356.25</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39" t="str">
        <f>IF(P255&gt;Lookup!$M$36,IF(P255&lt;=Lookup!$M$37,Lookup!$K$37,IF(P255&lt;=Lookup!$M$38,Lookup!$K$38,IF(P255&lt;Lookup!$M$39,Lookup!$K$39,IF(P255&lt;Lookup!$M$40,Lookup!$K$40,IF(P255&lt;Lookup!$M$41,Lookup!$K$41,IF(P255&lt;Lookup!$M$42,Lookup!$K$42,IF(P255&lt;Lookup!$M$43,Lookup!$K$43,IF(P255&lt;Lookup!$M$44,Lookup!$K$34,IF(B255=0,"",B255))))))))),"")</f>
        <v>N</v>
      </c>
      <c r="X255" s="41" t="str">
        <f t="shared" si="25"/>
        <v>N</v>
      </c>
    </row>
    <row r="256" spans="1:24">
      <c r="A256" s="36">
        <v>246</v>
      </c>
      <c r="B256" s="37" t="str">
        <f>'1782'!J256</f>
        <v>WbN</v>
      </c>
      <c r="C256" s="38">
        <v>999</v>
      </c>
      <c r="D256" s="40">
        <f>IF(B256=0,"",IF(B256=Lookup!$K$7,Lookup!$L$7,IF(B256=Lookup!$K$8,Lookup!$L$8,IF(B256=Lookup!$K$9,Lookup!$L$9,IF(B256=Lookup!$K$10,Lookup!$L$10,IF(B256=Lookup!$K$11,Lookup!$L$11,999))))))</f>
        <v>999</v>
      </c>
      <c r="E256" s="40">
        <f>IF(D256=999,IF(B256=Lookup!$K$12,Lookup!$L$12,IF(B256=Lookup!$K$13,Lookup!$L$13,IF(B256=Lookup!$K$14,Lookup!$L$14,IF(B256=Lookup!$K$15,Lookup!$L$15,IF(B256=Lookup!$K$16,Lookup!$L$16,999))))),"")</f>
        <v>999</v>
      </c>
      <c r="F256" s="40">
        <f>IF(E256=999,IF(B256=Lookup!$K$17,Lookup!$L$17,IF(B256=Lookup!$K$18,Lookup!$L$18,IF(B256=Lookup!$K$19,Lookup!$L$19,IF(B256=Lookup!$K$20,Lookup!$L$20,IF(B256=Lookup!$K$21,Lookup!$L$21,999))))),"")</f>
        <v>999</v>
      </c>
      <c r="G256" s="40">
        <f>IF(F256=999,IF(B256=Lookup!$K$22,Lookup!$L$22,IF(B256=Lookup!$K$23,Lookup!$L$23,IF(B256=Lookup!$K$24,Lookup!$L$24,IF(B256=Lookup!$K$25,Lookup!$L$25,IF(B256=Lookup!$K$26,Lookup!$L$26,999))))),"")</f>
        <v>999</v>
      </c>
      <c r="H256" s="40">
        <f>IF(G256=999,IF(B256=Lookup!$K$27,Lookup!$L$27,IF(B256=Lookup!$K$28,Lookup!$L$28,IF(B256=Lookup!$K$29,Lookup!$L$29,IF(B256=Lookup!$K$30,Lookup!$L$30,IF(B256=Lookup!$K$31,Lookup!$L$31,999))))),"")</f>
        <v>999</v>
      </c>
      <c r="I256" s="40">
        <f>IF(H256=999,IF(B256=Lookup!$K$32,Lookup!$L$32,IF(B256=Lookup!$K$33,Lookup!$L$33,IF(B256=Lookup!$K$34,Lookup!$L$34,IF(B256=Lookup!$K$35,Lookup!$L$35,IF(B256=Lookup!$K$36,Lookup!$L$36,999))))),"")</f>
        <v>281.25</v>
      </c>
      <c r="J256" s="40" t="str">
        <f>IF(I256=999,IF(B256=Lookup!$K$37,Lookup!$L$37,IF(B256=Lookup!$K$38,Lookup!$L$38,IF(B256=Lookup!$K$39,Lookup!$L$7,""))),"")</f>
        <v/>
      </c>
      <c r="K256" s="40">
        <f t="shared" si="24"/>
        <v>281.25</v>
      </c>
      <c r="L256" s="36">
        <f t="shared" si="23"/>
        <v>281.25</v>
      </c>
      <c r="M256" s="37" t="str">
        <f>'1782'!Z256</f>
        <v>40W</v>
      </c>
      <c r="N256" s="36" t="str">
        <f t="shared" si="20"/>
        <v>40W</v>
      </c>
      <c r="O256" s="36" t="str">
        <f t="shared" si="21"/>
        <v>40</v>
      </c>
      <c r="P256" s="36">
        <f t="shared" si="22"/>
        <v>321.25</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NWbN</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NWbN</v>
      </c>
    </row>
    <row r="257" spans="1:24">
      <c r="A257" s="36">
        <v>247</v>
      </c>
      <c r="B257" s="37" t="str">
        <f>'1782'!J257</f>
        <v>Variable</v>
      </c>
      <c r="C257" s="38">
        <v>999</v>
      </c>
      <c r="D257" s="40">
        <f>IF(B257=0,"",IF(B257=Lookup!$K$7,Lookup!$L$7,IF(B257=Lookup!$K$8,Lookup!$L$8,IF(B257=Lookup!$K$9,Lookup!$L$9,IF(B257=Lookup!$K$10,Lookup!$L$10,IF(B257=Lookup!$K$11,Lookup!$L$11,999))))))</f>
        <v>999</v>
      </c>
      <c r="E257" s="40">
        <f>IF(D257=999,IF(B257=Lookup!$K$12,Lookup!$L$12,IF(B257=Lookup!$K$13,Lookup!$L$13,IF(B257=Lookup!$K$14,Lookup!$L$14,IF(B257=Lookup!$K$15,Lookup!$L$15,IF(B257=Lookup!$K$16,Lookup!$L$16,999))))),"")</f>
        <v>999</v>
      </c>
      <c r="F257" s="40">
        <f>IF(E257=999,IF(B257=Lookup!$K$17,Lookup!$L$17,IF(B257=Lookup!$K$18,Lookup!$L$18,IF(B257=Lookup!$K$19,Lookup!$L$19,IF(B257=Lookup!$K$20,Lookup!$L$20,IF(B257=Lookup!$K$21,Lookup!$L$21,999))))),"")</f>
        <v>999</v>
      </c>
      <c r="G257" s="40">
        <f>IF(F257=999,IF(B257=Lookup!$K$22,Lookup!$L$22,IF(B257=Lookup!$K$23,Lookup!$L$23,IF(B257=Lookup!$K$24,Lookup!$L$24,IF(B257=Lookup!$K$25,Lookup!$L$25,IF(B257=Lookup!$K$26,Lookup!$L$26,999))))),"")</f>
        <v>999</v>
      </c>
      <c r="H257" s="40">
        <f>IF(G257=999,IF(B257=Lookup!$K$27,Lookup!$L$27,IF(B257=Lookup!$K$28,Lookup!$L$28,IF(B257=Lookup!$K$29,Lookup!$L$29,IF(B257=Lookup!$K$30,Lookup!$L$30,IF(B257=Lookup!$K$31,Lookup!$L$31,999))))),"")</f>
        <v>999</v>
      </c>
      <c r="I257" s="40">
        <f>IF(H257=999,IF(B257=Lookup!$K$32,Lookup!$L$32,IF(B257=Lookup!$K$33,Lookup!$L$33,IF(B257=Lookup!$K$34,Lookup!$L$34,IF(B257=Lookup!$K$35,Lookup!$L$35,IF(B257=Lookup!$K$36,Lookup!$L$36,999))))),"")</f>
        <v>999</v>
      </c>
      <c r="J257" s="40" t="str">
        <f>IF(I257=999,IF(B257=Lookup!$K$37,Lookup!$L$37,IF(B257=Lookup!$K$38,Lookup!$L$38,IF(B257=Lookup!$K$39,Lookup!$L$7,""))),"")</f>
        <v/>
      </c>
      <c r="K257" s="40">
        <f t="shared" si="24"/>
        <v>999</v>
      </c>
      <c r="L257" s="36" t="str">
        <f t="shared" si="23"/>
        <v/>
      </c>
      <c r="M257" s="37" t="str">
        <f>'1782'!Z257</f>
        <v>40W</v>
      </c>
      <c r="N257" s="36" t="str">
        <f t="shared" si="20"/>
        <v>40W</v>
      </c>
      <c r="O257" s="36" t="str">
        <f t="shared" si="21"/>
        <v>40</v>
      </c>
      <c r="P257" s="36">
        <f t="shared" si="22"/>
        <v>1039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39" t="str">
        <f>IF(P257&gt;Lookup!$M$36,IF(P257&lt;=Lookup!$M$37,Lookup!$K$37,IF(P257&lt;=Lookup!$M$38,Lookup!$K$38,IF(P257&lt;Lookup!$M$39,Lookup!$K$39,IF(P257&lt;Lookup!$M$40,Lookup!$K$40,IF(P257&lt;Lookup!$M$41,Lookup!$K$41,IF(P257&lt;Lookup!$M$42,Lookup!$K$42,IF(P257&lt;Lookup!$M$43,Lookup!$K$43,IF(P257&lt;Lookup!$M$44,Lookup!$K$34,IF(B257=0,"",B257))))))))),"")</f>
        <v>Variable</v>
      </c>
      <c r="X257" s="41" t="str">
        <f t="shared" si="25"/>
        <v>Variable</v>
      </c>
    </row>
    <row r="258" spans="1:24">
      <c r="A258" s="36">
        <v>248</v>
      </c>
      <c r="B258" s="37" t="str">
        <f>'1782'!J258</f>
        <v>NNW</v>
      </c>
      <c r="C258" s="38">
        <v>999</v>
      </c>
      <c r="D258" s="40">
        <f>IF(B258=0,"",IF(B258=Lookup!$K$7,Lookup!$L$7,IF(B258=Lookup!$K$8,Lookup!$L$8,IF(B258=Lookup!$K$9,Lookup!$L$9,IF(B258=Lookup!$K$10,Lookup!$L$10,IF(B258=Lookup!$K$11,Lookup!$L$11,999))))))</f>
        <v>999</v>
      </c>
      <c r="E258" s="40">
        <f>IF(D258=999,IF(B258=Lookup!$K$12,Lookup!$L$12,IF(B258=Lookup!$K$13,Lookup!$L$13,IF(B258=Lookup!$K$14,Lookup!$L$14,IF(B258=Lookup!$K$15,Lookup!$L$15,IF(B258=Lookup!$K$16,Lookup!$L$16,999))))),"")</f>
        <v>999</v>
      </c>
      <c r="F258" s="40">
        <f>IF(E258=999,IF(B258=Lookup!$K$17,Lookup!$L$17,IF(B258=Lookup!$K$18,Lookup!$L$18,IF(B258=Lookup!$K$19,Lookup!$L$19,IF(B258=Lookup!$K$20,Lookup!$L$20,IF(B258=Lookup!$K$21,Lookup!$L$21,999))))),"")</f>
        <v>999</v>
      </c>
      <c r="G258" s="40">
        <f>IF(F258=999,IF(B258=Lookup!$K$22,Lookup!$L$22,IF(B258=Lookup!$K$23,Lookup!$L$23,IF(B258=Lookup!$K$24,Lookup!$L$24,IF(B258=Lookup!$K$25,Lookup!$L$25,IF(B258=Lookup!$K$26,Lookup!$L$26,999))))),"")</f>
        <v>999</v>
      </c>
      <c r="H258" s="40">
        <f>IF(G258=999,IF(B258=Lookup!$K$27,Lookup!$L$27,IF(B258=Lookup!$K$28,Lookup!$L$28,IF(B258=Lookup!$K$29,Lookup!$L$29,IF(B258=Lookup!$K$30,Lookup!$L$30,IF(B258=Lookup!$K$31,Lookup!$L$31,999))))),"")</f>
        <v>999</v>
      </c>
      <c r="I258" s="40">
        <f>IF(H258=999,IF(B258=Lookup!$K$32,Lookup!$L$32,IF(B258=Lookup!$K$33,Lookup!$L$33,IF(B258=Lookup!$K$34,Lookup!$L$34,IF(B258=Lookup!$K$35,Lookup!$L$35,IF(B258=Lookup!$K$36,Lookup!$L$36,999))))),"")</f>
        <v>999</v>
      </c>
      <c r="J258" s="40">
        <f>IF(I258=999,IF(B258=Lookup!$K$37,Lookup!$L$37,IF(B258=Lookup!$K$38,Lookup!$L$38,IF(B258=Lookup!$K$39,Lookup!$L$7,""))),"")</f>
        <v>337.5</v>
      </c>
      <c r="K258" s="40">
        <f t="shared" si="24"/>
        <v>337.5</v>
      </c>
      <c r="L258" s="36">
        <f t="shared" si="23"/>
        <v>337.5</v>
      </c>
      <c r="M258" s="37" t="str">
        <f>'1782'!Z258</f>
        <v>40W</v>
      </c>
      <c r="N258" s="36" t="str">
        <f t="shared" si="20"/>
        <v>40W</v>
      </c>
      <c r="O258" s="36" t="str">
        <f t="shared" si="21"/>
        <v>40</v>
      </c>
      <c r="P258" s="36">
        <f t="shared" si="22"/>
        <v>377.5</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39" t="str">
        <f>IF(P258&gt;Lookup!$M$36,IF(P258&lt;=Lookup!$M$37,Lookup!$K$37,IF(P258&lt;=Lookup!$M$38,Lookup!$K$38,IF(P258&lt;Lookup!$M$39,Lookup!$K$39,IF(P258&lt;Lookup!$M$40,Lookup!$K$40,IF(P258&lt;Lookup!$M$41,Lookup!$K$41,IF(P258&lt;Lookup!$M$42,Lookup!$K$42,IF(P258&lt;Lookup!$M$43,Lookup!$K$43,IF(P258&lt;Lookup!$M$44,Lookup!$K$34,IF(B258=0,"",B258))))))))),"")</f>
        <v>NNE</v>
      </c>
      <c r="X258" s="41" t="str">
        <f t="shared" si="25"/>
        <v>NNE</v>
      </c>
    </row>
    <row r="259" spans="1:24">
      <c r="A259" s="36">
        <v>249</v>
      </c>
      <c r="B259" s="37" t="str">
        <f>'1782'!J259</f>
        <v>WSW</v>
      </c>
      <c r="C259" s="38">
        <v>999</v>
      </c>
      <c r="D259" s="40">
        <f>IF(B259=0,"",IF(B259=Lookup!$K$7,Lookup!$L$7,IF(B259=Lookup!$K$8,Lookup!$L$8,IF(B259=Lookup!$K$9,Lookup!$L$9,IF(B259=Lookup!$K$10,Lookup!$L$10,IF(B259=Lookup!$K$11,Lookup!$L$11,999))))))</f>
        <v>999</v>
      </c>
      <c r="E259" s="40">
        <f>IF(D259=999,IF(B259=Lookup!$K$12,Lookup!$L$12,IF(B259=Lookup!$K$13,Lookup!$L$13,IF(B259=Lookup!$K$14,Lookup!$L$14,IF(B259=Lookup!$K$15,Lookup!$L$15,IF(B259=Lookup!$K$16,Lookup!$L$16,999))))),"")</f>
        <v>999</v>
      </c>
      <c r="F259" s="40">
        <f>IF(E259=999,IF(B259=Lookup!$K$17,Lookup!$L$17,IF(B259=Lookup!$K$18,Lookup!$L$18,IF(B259=Lookup!$K$19,Lookup!$L$19,IF(B259=Lookup!$K$20,Lookup!$L$20,IF(B259=Lookup!$K$21,Lookup!$L$21,999))))),"")</f>
        <v>999</v>
      </c>
      <c r="G259" s="40">
        <f>IF(F259=999,IF(B259=Lookup!$K$22,Lookup!$L$22,IF(B259=Lookup!$K$23,Lookup!$L$23,IF(B259=Lookup!$K$24,Lookup!$L$24,IF(B259=Lookup!$K$25,Lookup!$L$25,IF(B259=Lookup!$K$26,Lookup!$L$26,999))))),"")</f>
        <v>999</v>
      </c>
      <c r="H259" s="40">
        <f>IF(G259=999,IF(B259=Lookup!$K$27,Lookup!$L$27,IF(B259=Lookup!$K$28,Lookup!$L$28,IF(B259=Lookup!$K$29,Lookup!$L$29,IF(B259=Lookup!$K$30,Lookup!$L$30,IF(B259=Lookup!$K$31,Lookup!$L$31,999))))),"")</f>
        <v>247.5</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247.5</v>
      </c>
      <c r="L259" s="36">
        <f t="shared" si="23"/>
        <v>247.5</v>
      </c>
      <c r="M259" s="37" t="str">
        <f>'1782'!Z259</f>
        <v>40W</v>
      </c>
      <c r="N259" s="36" t="str">
        <f t="shared" si="20"/>
        <v>40W</v>
      </c>
      <c r="O259" s="36" t="str">
        <f t="shared" si="21"/>
        <v>40</v>
      </c>
      <c r="P259" s="36">
        <f t="shared" si="22"/>
        <v>287.5</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WNW</v>
      </c>
      <c r="W259" s="39"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WNW</v>
      </c>
    </row>
    <row r="260" spans="1:24">
      <c r="A260" s="36">
        <v>250</v>
      </c>
      <c r="B260" s="37" t="str">
        <f>'1782'!J260</f>
        <v>Variable</v>
      </c>
      <c r="C260" s="38">
        <v>999</v>
      </c>
      <c r="D260" s="40">
        <f>IF(B260=0,"",IF(B260=Lookup!$K$7,Lookup!$L$7,IF(B260=Lookup!$K$8,Lookup!$L$8,IF(B260=Lookup!$K$9,Lookup!$L$9,IF(B260=Lookup!$K$10,Lookup!$L$10,IF(B260=Lookup!$K$11,Lookup!$L$11,999))))))</f>
        <v>999</v>
      </c>
      <c r="E260" s="40">
        <f>IF(D260=999,IF(B260=Lookup!$K$12,Lookup!$L$12,IF(B260=Lookup!$K$13,Lookup!$L$13,IF(B260=Lookup!$K$14,Lookup!$L$14,IF(B260=Lookup!$K$15,Lookup!$L$15,IF(B260=Lookup!$K$16,Lookup!$L$16,999))))),"")</f>
        <v>999</v>
      </c>
      <c r="F260" s="40">
        <f>IF(E260=999,IF(B260=Lookup!$K$17,Lookup!$L$17,IF(B260=Lookup!$K$18,Lookup!$L$18,IF(B260=Lookup!$K$19,Lookup!$L$19,IF(B260=Lookup!$K$20,Lookup!$L$20,IF(B260=Lookup!$K$21,Lookup!$L$21,999))))),"")</f>
        <v>999</v>
      </c>
      <c r="G260" s="40">
        <f>IF(F260=999,IF(B260=Lookup!$K$22,Lookup!$L$22,IF(B260=Lookup!$K$23,Lookup!$L$23,IF(B260=Lookup!$K$24,Lookup!$L$24,IF(B260=Lookup!$K$25,Lookup!$L$25,IF(B260=Lookup!$K$26,Lookup!$L$26,999))))),"")</f>
        <v>999</v>
      </c>
      <c r="H260" s="40">
        <f>IF(G260=999,IF(B260=Lookup!$K$27,Lookup!$L$27,IF(B260=Lookup!$K$28,Lookup!$L$28,IF(B260=Lookup!$K$29,Lookup!$L$29,IF(B260=Lookup!$K$30,Lookup!$L$30,IF(B260=Lookup!$K$31,Lookup!$L$31,999))))),"")</f>
        <v>999</v>
      </c>
      <c r="I260" s="40">
        <f>IF(H260=999,IF(B260=Lookup!$K$32,Lookup!$L$32,IF(B260=Lookup!$K$33,Lookup!$L$33,IF(B260=Lookup!$K$34,Lookup!$L$34,IF(B260=Lookup!$K$35,Lookup!$L$35,IF(B260=Lookup!$K$36,Lookup!$L$36,999))))),"")</f>
        <v>999</v>
      </c>
      <c r="J260" s="40" t="str">
        <f>IF(I260=999,IF(B260=Lookup!$K$37,Lookup!$L$37,IF(B260=Lookup!$K$38,Lookup!$L$38,IF(B260=Lookup!$K$39,Lookup!$L$7,""))),"")</f>
        <v/>
      </c>
      <c r="K260" s="40">
        <f t="shared" si="24"/>
        <v>999</v>
      </c>
      <c r="L260" s="36" t="str">
        <f t="shared" si="23"/>
        <v/>
      </c>
      <c r="M260" s="37" t="str">
        <f>'1782'!Z260</f>
        <v>40W</v>
      </c>
      <c r="N260" s="36" t="str">
        <f t="shared" si="20"/>
        <v>40W</v>
      </c>
      <c r="O260" s="36" t="str">
        <f t="shared" si="21"/>
        <v>40</v>
      </c>
      <c r="P260" s="36">
        <f t="shared" si="22"/>
        <v>1039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39" t="str">
        <f>IF(P260&gt;Lookup!$M$36,IF(P260&lt;=Lookup!$M$37,Lookup!$K$37,IF(P260&lt;=Lookup!$M$38,Lookup!$K$38,IF(P260&lt;Lookup!$M$39,Lookup!$K$39,IF(P260&lt;Lookup!$M$40,Lookup!$K$40,IF(P260&lt;Lookup!$M$41,Lookup!$K$41,IF(P260&lt;Lookup!$M$42,Lookup!$K$42,IF(P260&lt;Lookup!$M$43,Lookup!$K$43,IF(P260&lt;Lookup!$M$44,Lookup!$K$34,IF(B260=0,"",B260))))))))),"")</f>
        <v>Variable</v>
      </c>
      <c r="X260" s="41" t="str">
        <f t="shared" si="25"/>
        <v>Variable</v>
      </c>
    </row>
    <row r="261" spans="1:24">
      <c r="A261" s="36">
        <v>251</v>
      </c>
      <c r="B261" s="37" t="str">
        <f>'1782'!J261</f>
        <v>S</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180</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180</v>
      </c>
      <c r="L261" s="36">
        <f t="shared" si="23"/>
        <v>180</v>
      </c>
      <c r="M261" s="37" t="str">
        <f>'1782'!Z261</f>
        <v>39W</v>
      </c>
      <c r="N261" s="36" t="str">
        <f t="shared" si="20"/>
        <v>39W</v>
      </c>
      <c r="O261" s="36" t="str">
        <f t="shared" si="21"/>
        <v>39</v>
      </c>
      <c r="P261" s="36">
        <f t="shared" si="22"/>
        <v>219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SWbS</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39"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SWbS</v>
      </c>
    </row>
    <row r="262" spans="1:24">
      <c r="A262" s="36">
        <v>252</v>
      </c>
      <c r="B262" s="37" t="str">
        <f>'1782'!J262</f>
        <v>NNW</v>
      </c>
      <c r="C262" s="38">
        <v>999</v>
      </c>
      <c r="D262" s="40">
        <f>IF(B262=0,"",IF(B262=Lookup!$K$7,Lookup!$L$7,IF(B262=Lookup!$K$8,Lookup!$L$8,IF(B262=Lookup!$K$9,Lookup!$L$9,IF(B262=Lookup!$K$10,Lookup!$L$10,IF(B262=Lookup!$K$11,Lookup!$L$11,999))))))</f>
        <v>999</v>
      </c>
      <c r="E262" s="40">
        <f>IF(D262=999,IF(B262=Lookup!$K$12,Lookup!$L$12,IF(B262=Lookup!$K$13,Lookup!$L$13,IF(B262=Lookup!$K$14,Lookup!$L$14,IF(B262=Lookup!$K$15,Lookup!$L$15,IF(B262=Lookup!$K$16,Lookup!$L$16,999))))),"")</f>
        <v>999</v>
      </c>
      <c r="F262" s="40">
        <f>IF(E262=999,IF(B262=Lookup!$K$17,Lookup!$L$17,IF(B262=Lookup!$K$18,Lookup!$L$18,IF(B262=Lookup!$K$19,Lookup!$L$19,IF(B262=Lookup!$K$20,Lookup!$L$20,IF(B262=Lookup!$K$21,Lookup!$L$21,999))))),"")</f>
        <v>999</v>
      </c>
      <c r="G262" s="40">
        <f>IF(F262=999,IF(B262=Lookup!$K$22,Lookup!$L$22,IF(B262=Lookup!$K$23,Lookup!$L$23,IF(B262=Lookup!$K$24,Lookup!$L$24,IF(B262=Lookup!$K$25,Lookup!$L$25,IF(B262=Lookup!$K$26,Lookup!$L$26,999))))),"")</f>
        <v>999</v>
      </c>
      <c r="H262" s="40">
        <f>IF(G262=999,IF(B262=Lookup!$K$27,Lookup!$L$27,IF(B262=Lookup!$K$28,Lookup!$L$28,IF(B262=Lookup!$K$29,Lookup!$L$29,IF(B262=Lookup!$K$30,Lookup!$L$30,IF(B262=Lookup!$K$31,Lookup!$L$31,999))))),"")</f>
        <v>999</v>
      </c>
      <c r="I262" s="40">
        <f>IF(H262=999,IF(B262=Lookup!$K$32,Lookup!$L$32,IF(B262=Lookup!$K$33,Lookup!$L$33,IF(B262=Lookup!$K$34,Lookup!$L$34,IF(B262=Lookup!$K$35,Lookup!$L$35,IF(B262=Lookup!$K$36,Lookup!$L$36,999))))),"")</f>
        <v>999</v>
      </c>
      <c r="J262" s="40">
        <f>IF(I262=999,IF(B262=Lookup!$K$37,Lookup!$L$37,IF(B262=Lookup!$K$38,Lookup!$L$38,IF(B262=Lookup!$K$39,Lookup!$L$7,""))),"")</f>
        <v>337.5</v>
      </c>
      <c r="K262" s="40">
        <f t="shared" si="24"/>
        <v>337.5</v>
      </c>
      <c r="L262" s="36">
        <f t="shared" si="23"/>
        <v>337.5</v>
      </c>
      <c r="M262" s="37" t="str">
        <f>'1782'!Z262</f>
        <v>38W</v>
      </c>
      <c r="N262" s="36" t="str">
        <f t="shared" si="20"/>
        <v>38W</v>
      </c>
      <c r="O262" s="36" t="str">
        <f t="shared" si="21"/>
        <v>38</v>
      </c>
      <c r="P262" s="36">
        <f t="shared" si="22"/>
        <v>375.5</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39" t="str">
        <f>IF(P262&gt;Lookup!$M$36,IF(P262&lt;=Lookup!$M$37,Lookup!$K$37,IF(P262&lt;=Lookup!$M$38,Lookup!$K$38,IF(P262&lt;Lookup!$M$39,Lookup!$K$39,IF(P262&lt;Lookup!$M$40,Lookup!$K$40,IF(P262&lt;Lookup!$M$41,Lookup!$K$41,IF(P262&lt;Lookup!$M$42,Lookup!$K$42,IF(P262&lt;Lookup!$M$43,Lookup!$K$43,IF(P262&lt;Lookup!$M$44,Lookup!$K$34,IF(B262=0,"",B262))))))))),"")</f>
        <v>NbE</v>
      </c>
      <c r="X262" s="41" t="str">
        <f t="shared" si="25"/>
        <v>NbE</v>
      </c>
    </row>
    <row r="263" spans="1:24">
      <c r="A263" s="36">
        <v>253</v>
      </c>
      <c r="B263" s="37" t="str">
        <f>'1782'!J263</f>
        <v>NE</v>
      </c>
      <c r="C263" s="38">
        <v>999</v>
      </c>
      <c r="D263" s="40">
        <f>IF(B263=0,"",IF(B263=Lookup!$K$7,Lookup!$L$7,IF(B263=Lookup!$K$8,Lookup!$L$8,IF(B263=Lookup!$K$9,Lookup!$L$9,IF(B263=Lookup!$K$10,Lookup!$L$10,IF(B263=Lookup!$K$11,Lookup!$L$11,999))))))</f>
        <v>45</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45</v>
      </c>
      <c r="L263" s="36">
        <f t="shared" si="23"/>
        <v>45</v>
      </c>
      <c r="M263" s="37" t="str">
        <f>'1782'!Z263</f>
        <v>37W</v>
      </c>
      <c r="N263" s="36" t="str">
        <f t="shared" si="20"/>
        <v>37W</v>
      </c>
      <c r="O263" s="36" t="str">
        <f t="shared" si="21"/>
        <v>37</v>
      </c>
      <c r="P263" s="36">
        <f t="shared" si="22"/>
        <v>82</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EbN</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EbN</v>
      </c>
    </row>
    <row r="264" spans="1:24">
      <c r="A264" s="36">
        <v>254</v>
      </c>
      <c r="B264" s="37" t="str">
        <f>'1782'!J264</f>
        <v>ESE</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999</v>
      </c>
      <c r="F264" s="40">
        <f>IF(E264=999,IF(B264=Lookup!$K$17,Lookup!$L$17,IF(B264=Lookup!$K$18,Lookup!$L$18,IF(B264=Lookup!$K$19,Lookup!$L$19,IF(B264=Lookup!$K$20,Lookup!$L$20,IF(B264=Lookup!$K$21,Lookup!$L$21,999))))),"")</f>
        <v>112.5</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112.5</v>
      </c>
      <c r="L264" s="36">
        <f t="shared" si="23"/>
        <v>112.5</v>
      </c>
      <c r="M264" s="37" t="str">
        <f>'1782'!Z264</f>
        <v>36W</v>
      </c>
      <c r="N264" s="36" t="str">
        <f t="shared" si="20"/>
        <v>36W</v>
      </c>
      <c r="O264" s="36" t="str">
        <f t="shared" si="21"/>
        <v>36</v>
      </c>
      <c r="P264" s="36">
        <f t="shared" si="22"/>
        <v>148.5</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SEbS</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SEbS</v>
      </c>
    </row>
    <row r="265" spans="1:24">
      <c r="A265" s="36">
        <v>255</v>
      </c>
      <c r="B265" s="37" t="str">
        <f>'1782'!J265</f>
        <v>SEbE</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123.75</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123.75</v>
      </c>
      <c r="L265" s="36">
        <f t="shared" si="23"/>
        <v>123.75</v>
      </c>
      <c r="M265" s="37" t="str">
        <f>'1782'!Z265</f>
        <v>37W</v>
      </c>
      <c r="N265" s="36" t="str">
        <f t="shared" si="20"/>
        <v>37W</v>
      </c>
      <c r="O265" s="36" t="str">
        <f t="shared" si="21"/>
        <v>37</v>
      </c>
      <c r="P265" s="36">
        <f t="shared" si="22"/>
        <v>160.75</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SSE</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SSE</v>
      </c>
    </row>
    <row r="266" spans="1:24">
      <c r="A266" s="36">
        <v>256</v>
      </c>
      <c r="B266" s="37" t="str">
        <f>'1782'!J266</f>
        <v>SSE</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157.5</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157.5</v>
      </c>
      <c r="L266" s="36">
        <f t="shared" si="23"/>
        <v>157.5</v>
      </c>
      <c r="M266" s="37" t="str">
        <f>'1782'!Z266</f>
        <v>37W</v>
      </c>
      <c r="N266" s="36" t="str">
        <f t="shared" ref="N266:N329" si="26">IF(M266&lt;0,"0W",M266)</f>
        <v>37W</v>
      </c>
      <c r="O266" s="36" t="str">
        <f t="shared" ref="O266:O329" si="27">IF(N266=0,0,LEFT(N266,LEN(N266)-1))</f>
        <v>37</v>
      </c>
      <c r="P266" s="36">
        <f t="shared" si="22"/>
        <v>194.5</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SbW</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SbW</v>
      </c>
    </row>
    <row r="267" spans="1:24">
      <c r="A267" s="36">
        <v>257</v>
      </c>
      <c r="B267" s="37" t="str">
        <f>'1782'!J267</f>
        <v>SSE</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157.5</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157.5</v>
      </c>
      <c r="L267" s="36">
        <f t="shared" si="23"/>
        <v>157.5</v>
      </c>
      <c r="M267" s="37" t="str">
        <f>'1782'!Z267</f>
        <v>37W</v>
      </c>
      <c r="N267" s="36" t="str">
        <f t="shared" si="26"/>
        <v>37W</v>
      </c>
      <c r="O267" s="36" t="str">
        <f t="shared" si="27"/>
        <v>37</v>
      </c>
      <c r="P267" s="36">
        <f t="shared" ref="P267:P330" si="28">K267+O267</f>
        <v>194.5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SbW</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SbW</v>
      </c>
    </row>
    <row r="268" spans="1:24">
      <c r="A268" s="36">
        <v>258</v>
      </c>
      <c r="B268" s="37" t="str">
        <f>'1782'!J268</f>
        <v>SSE</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157.5</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157.5</v>
      </c>
      <c r="L268" s="36">
        <f t="shared" ref="L268:L290" si="29">IF(K268=999,"",K268)</f>
        <v>157.5</v>
      </c>
      <c r="M268" s="37" t="str">
        <f>'1782'!Z268</f>
        <v>37W</v>
      </c>
      <c r="N268" s="36" t="str">
        <f t="shared" si="26"/>
        <v>37W</v>
      </c>
      <c r="O268" s="36" t="str">
        <f t="shared" si="27"/>
        <v>37</v>
      </c>
      <c r="P268" s="36">
        <f t="shared" si="28"/>
        <v>194.5</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SbW</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SbW</v>
      </c>
    </row>
    <row r="269" spans="1:24">
      <c r="A269" s="36">
        <v>259</v>
      </c>
      <c r="B269" s="37" t="str">
        <f>'1782'!J269</f>
        <v>SSE</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157.5</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157.5</v>
      </c>
      <c r="L269" s="36">
        <f t="shared" si="29"/>
        <v>157.5</v>
      </c>
      <c r="M269" s="37" t="str">
        <f>'1782'!Z269</f>
        <v>37W</v>
      </c>
      <c r="N269" s="36" t="str">
        <f t="shared" si="26"/>
        <v>37W</v>
      </c>
      <c r="O269" s="36" t="str">
        <f t="shared" si="27"/>
        <v>37</v>
      </c>
      <c r="P269" s="36">
        <f t="shared" si="28"/>
        <v>194.5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SbW</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SbW</v>
      </c>
    </row>
    <row r="270" spans="1:24">
      <c r="A270" s="36">
        <v>260</v>
      </c>
      <c r="B270" s="37" t="str">
        <f>'1782'!J270</f>
        <v>SEbE</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123.75</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123.75</v>
      </c>
      <c r="L270" s="36">
        <f t="shared" si="29"/>
        <v>123.75</v>
      </c>
      <c r="M270" s="37" t="str">
        <f>'1782'!Z270</f>
        <v>37W</v>
      </c>
      <c r="N270" s="36" t="str">
        <f t="shared" si="26"/>
        <v>37W</v>
      </c>
      <c r="O270" s="36" t="str">
        <f t="shared" si="27"/>
        <v>37</v>
      </c>
      <c r="P270" s="36">
        <f t="shared" si="28"/>
        <v>160.75</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SSE</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SSE</v>
      </c>
    </row>
    <row r="271" spans="1:24">
      <c r="A271" s="36">
        <v>261</v>
      </c>
      <c r="B271" s="37" t="str">
        <f>'1782'!J271</f>
        <v>ESE</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112.5</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112.5</v>
      </c>
      <c r="L271" s="36">
        <f t="shared" si="29"/>
        <v>112.5</v>
      </c>
      <c r="M271" s="37" t="str">
        <f>'1782'!Z271</f>
        <v>36W</v>
      </c>
      <c r="N271" s="36" t="str">
        <f t="shared" si="26"/>
        <v>36W</v>
      </c>
      <c r="O271" s="36" t="str">
        <f t="shared" si="27"/>
        <v>36</v>
      </c>
      <c r="P271" s="36">
        <f t="shared" si="28"/>
        <v>148.5</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SEbS</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SEbS</v>
      </c>
    </row>
    <row r="272" spans="1:24">
      <c r="A272" s="36">
        <v>262</v>
      </c>
      <c r="B272" s="37" t="str">
        <f>'1782'!J272</f>
        <v>E</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90</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90</v>
      </c>
      <c r="L272" s="36">
        <f t="shared" si="29"/>
        <v>90</v>
      </c>
      <c r="M272" s="37" t="str">
        <f>'1782'!Z272</f>
        <v>35W</v>
      </c>
      <c r="N272" s="36" t="str">
        <f t="shared" si="26"/>
        <v>35W</v>
      </c>
      <c r="O272" s="36" t="str">
        <f t="shared" si="27"/>
        <v>35</v>
      </c>
      <c r="P272" s="36">
        <f t="shared" si="28"/>
        <v>125</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SEbE</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39"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SEbE</v>
      </c>
    </row>
    <row r="273" spans="1:24">
      <c r="A273" s="36">
        <v>263</v>
      </c>
      <c r="B273" s="37" t="str">
        <f>'1782'!J273</f>
        <v>EbS</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101.25</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101.25</v>
      </c>
      <c r="L273" s="36">
        <f t="shared" si="29"/>
        <v>101.25</v>
      </c>
      <c r="M273" s="37" t="str">
        <f>'1782'!Z273</f>
        <v>34W</v>
      </c>
      <c r="N273" s="36" t="str">
        <f t="shared" si="26"/>
        <v>34W</v>
      </c>
      <c r="O273" s="36" t="str">
        <f t="shared" si="27"/>
        <v>34</v>
      </c>
      <c r="P273" s="36">
        <f t="shared" si="28"/>
        <v>135.25</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SE</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SE</v>
      </c>
    </row>
    <row r="274" spans="1:24">
      <c r="A274" s="36">
        <v>264</v>
      </c>
      <c r="B274" s="37" t="str">
        <f>'1782'!J274</f>
        <v>Variable</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999</v>
      </c>
      <c r="I274" s="40">
        <f>IF(H274=999,IF(B274=Lookup!$K$32,Lookup!$L$32,IF(B274=Lookup!$K$33,Lookup!$L$33,IF(B274=Lookup!$K$34,Lookup!$L$34,IF(B274=Lookup!$K$35,Lookup!$L$35,IF(B274=Lookup!$K$36,Lookup!$L$36,999))))),"")</f>
        <v>999</v>
      </c>
      <c r="J274" s="40" t="str">
        <f>IF(I274=999,IF(B274=Lookup!$K$37,Lookup!$L$37,IF(B274=Lookup!$K$38,Lookup!$L$38,IF(B274=Lookup!$K$39,Lookup!$L$7,""))),"")</f>
        <v/>
      </c>
      <c r="K274" s="40">
        <f t="shared" si="24"/>
        <v>999</v>
      </c>
      <c r="L274" s="36" t="str">
        <f t="shared" si="29"/>
        <v/>
      </c>
      <c r="M274" s="37" t="str">
        <f>'1782'!Z274</f>
        <v>33W</v>
      </c>
      <c r="N274" s="36" t="str">
        <f t="shared" si="26"/>
        <v>33W</v>
      </c>
      <c r="O274" s="36" t="str">
        <f t="shared" si="27"/>
        <v>33</v>
      </c>
      <c r="P274" s="36">
        <f t="shared" si="28"/>
        <v>1032</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39" t="str">
        <f>IF(P274&gt;Lookup!$M$36,IF(P274&lt;=Lookup!$M$37,Lookup!$K$37,IF(P274&lt;=Lookup!$M$38,Lookup!$K$38,IF(P274&lt;Lookup!$M$39,Lookup!$K$39,IF(P274&lt;Lookup!$M$40,Lookup!$K$40,IF(P274&lt;Lookup!$M$41,Lookup!$K$41,IF(P274&lt;Lookup!$M$42,Lookup!$K$42,IF(P274&lt;Lookup!$M$43,Lookup!$K$43,IF(P274&lt;Lookup!$M$44,Lookup!$K$34,IF(B274=0,"",B274))))))))),"")</f>
        <v>Variable</v>
      </c>
      <c r="X274" s="41" t="str">
        <f t="shared" si="25"/>
        <v>Variable</v>
      </c>
    </row>
    <row r="275" spans="1:24">
      <c r="A275" s="36">
        <v>265</v>
      </c>
      <c r="B275" s="37" t="str">
        <f>'1782'!J275</f>
        <v>Variable</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999</v>
      </c>
      <c r="H275" s="40">
        <f>IF(G275=999,IF(B275=Lookup!$K$27,Lookup!$L$27,IF(B275=Lookup!$K$28,Lookup!$L$28,IF(B275=Lookup!$K$29,Lookup!$L$29,IF(B275=Lookup!$K$30,Lookup!$L$30,IF(B275=Lookup!$K$31,Lookup!$L$31,999))))),"")</f>
        <v>999</v>
      </c>
      <c r="I275" s="40">
        <f>IF(H275=999,IF(B275=Lookup!$K$32,Lookup!$L$32,IF(B275=Lookup!$K$33,Lookup!$L$33,IF(B275=Lookup!$K$34,Lookup!$L$34,IF(B275=Lookup!$K$35,Lookup!$L$35,IF(B275=Lookup!$K$36,Lookup!$L$36,999))))),"")</f>
        <v>999</v>
      </c>
      <c r="J275" s="40" t="str">
        <f>IF(I275=999,IF(B275=Lookup!$K$37,Lookup!$L$37,IF(B275=Lookup!$K$38,Lookup!$L$38,IF(B275=Lookup!$K$39,Lookup!$L$7,""))),"")</f>
        <v/>
      </c>
      <c r="K275" s="40">
        <f t="shared" si="24"/>
        <v>999</v>
      </c>
      <c r="L275" s="36" t="str">
        <f t="shared" si="29"/>
        <v/>
      </c>
      <c r="M275" s="37" t="str">
        <f>'1782'!Z275</f>
        <v>32W</v>
      </c>
      <c r="N275" s="36" t="str">
        <f t="shared" si="26"/>
        <v>32W</v>
      </c>
      <c r="O275" s="36" t="str">
        <f t="shared" si="27"/>
        <v>32</v>
      </c>
      <c r="P275" s="36">
        <f t="shared" si="28"/>
        <v>1031</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39" t="str">
        <f>IF(P275&gt;Lookup!$M$36,IF(P275&lt;=Lookup!$M$37,Lookup!$K$37,IF(P275&lt;=Lookup!$M$38,Lookup!$K$38,IF(P275&lt;Lookup!$M$39,Lookup!$K$39,IF(P275&lt;Lookup!$M$40,Lookup!$K$40,IF(P275&lt;Lookup!$M$41,Lookup!$K$41,IF(P275&lt;Lookup!$M$42,Lookup!$K$42,IF(P275&lt;Lookup!$M$43,Lookup!$K$43,IF(P275&lt;Lookup!$M$44,Lookup!$K$34,IF(B275=0,"",B275))))))))),"")</f>
        <v>Variable</v>
      </c>
      <c r="X275" s="41" t="str">
        <f t="shared" si="25"/>
        <v>Variable</v>
      </c>
    </row>
    <row r="276" spans="1:24">
      <c r="A276" s="36">
        <v>266</v>
      </c>
      <c r="B276" s="37" t="str">
        <f>'1782'!J276</f>
        <v>E</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90</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90</v>
      </c>
      <c r="L276" s="36">
        <f t="shared" si="29"/>
        <v>90</v>
      </c>
      <c r="M276" s="37" t="str">
        <f>'1782'!Z276</f>
        <v>30W</v>
      </c>
      <c r="N276" s="36" t="str">
        <f t="shared" si="26"/>
        <v>30W</v>
      </c>
      <c r="O276" s="36" t="str">
        <f t="shared" si="27"/>
        <v>30</v>
      </c>
      <c r="P276" s="36">
        <f t="shared" si="28"/>
        <v>120</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SEbE</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39"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SEbE</v>
      </c>
    </row>
    <row r="277" spans="1:24">
      <c r="A277" s="36">
        <v>267</v>
      </c>
      <c r="B277" s="37" t="str">
        <f>'1782'!J277</f>
        <v>NEbE</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56.25</v>
      </c>
      <c r="F277" s="40" t="str">
        <f>IF(E277=999,IF(B277=Lookup!$K$17,Lookup!$L$17,IF(B277=Lookup!$K$18,Lookup!$L$18,IF(B277=Lookup!$K$19,Lookup!$L$19,IF(B277=Lookup!$K$20,Lookup!$L$20,IF(B277=Lookup!$K$21,Lookup!$L$21,999))))),"")</f>
        <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56.25</v>
      </c>
      <c r="L277" s="36">
        <f t="shared" si="29"/>
        <v>56.25</v>
      </c>
      <c r="M277" s="37" t="str">
        <f>'1782'!Z277</f>
        <v>29W</v>
      </c>
      <c r="N277" s="36" t="str">
        <f t="shared" si="26"/>
        <v>29W</v>
      </c>
      <c r="O277" s="36" t="str">
        <f t="shared" si="27"/>
        <v>29</v>
      </c>
      <c r="P277" s="36">
        <f t="shared" si="28"/>
        <v>85.25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E</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39"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E</v>
      </c>
    </row>
    <row r="278" spans="1:24">
      <c r="A278" s="36">
        <v>268</v>
      </c>
      <c r="B278" s="37" t="str">
        <f>'1782'!J278</f>
        <v>NNE</v>
      </c>
      <c r="C278" s="38">
        <v>999</v>
      </c>
      <c r="D278" s="40">
        <f>IF(B278=0,"",IF(B278=Lookup!$K$7,Lookup!$L$7,IF(B278=Lookup!$K$8,Lookup!$L$8,IF(B278=Lookup!$K$9,Lookup!$L$9,IF(B278=Lookup!$K$10,Lookup!$L$10,IF(B278=Lookup!$K$11,Lookup!$L$11,999))))))</f>
        <v>22.5</v>
      </c>
      <c r="E278" s="40" t="str">
        <f>IF(D278=999,IF(B278=Lookup!$K$12,Lookup!$L$12,IF(B278=Lookup!$K$13,Lookup!$L$13,IF(B278=Lookup!$K$14,Lookup!$L$14,IF(B278=Lookup!$K$15,Lookup!$L$15,IF(B278=Lookup!$K$16,Lookup!$L$16,999))))),"")</f>
        <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22.5</v>
      </c>
      <c r="L278" s="36">
        <f t="shared" si="29"/>
        <v>22.5</v>
      </c>
      <c r="M278" s="37" t="str">
        <f>'1782'!Z278</f>
        <v>28W</v>
      </c>
      <c r="N278" s="36" t="str">
        <f t="shared" si="26"/>
        <v>28W</v>
      </c>
      <c r="O278" s="36" t="str">
        <f t="shared" si="27"/>
        <v>28</v>
      </c>
      <c r="P278" s="36">
        <f t="shared" si="28"/>
        <v>50.5</v>
      </c>
      <c r="Q278" s="39" t="str">
        <f>IF(P278&lt;=Lookup!$M$7,Lookup!$K$7,IF(P278&lt;=Lookup!$M$8,Lookup!$K$8,IF(P278&lt;=Lookup!$M$9,Lookup!$K$9,IF(P278&lt;=Lookup!$M$10,Lookup!$K$10,IF(P278&lt;=Lookup!$M$11,Lookup!$K$11,"")))))</f>
        <v>NE</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39"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NE</v>
      </c>
    </row>
    <row r="279" spans="1:24">
      <c r="A279" s="36">
        <v>269</v>
      </c>
      <c r="B279" s="37" t="str">
        <f>'1782'!J279</f>
        <v>NNW</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999</v>
      </c>
      <c r="J279" s="40">
        <f>IF(I279=999,IF(B279=Lookup!$K$37,Lookup!$L$37,IF(B279=Lookup!$K$38,Lookup!$L$38,IF(B279=Lookup!$K$39,Lookup!$L$7,""))),"")</f>
        <v>337.5</v>
      </c>
      <c r="K279" s="40">
        <f t="shared" si="24"/>
        <v>337.5</v>
      </c>
      <c r="L279" s="36">
        <f t="shared" si="29"/>
        <v>337.5</v>
      </c>
      <c r="M279" s="37" t="str">
        <f>'1782'!Z279</f>
        <v>27W</v>
      </c>
      <c r="N279" s="36" t="str">
        <f t="shared" si="26"/>
        <v>27W</v>
      </c>
      <c r="O279" s="36" t="str">
        <f t="shared" si="27"/>
        <v>27</v>
      </c>
      <c r="P279" s="36">
        <f t="shared" si="28"/>
        <v>364.5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N</v>
      </c>
      <c r="X279" s="41" t="str">
        <f t="shared" si="25"/>
        <v>N</v>
      </c>
    </row>
    <row r="280" spans="1:24">
      <c r="A280" s="36">
        <v>270</v>
      </c>
      <c r="B280" s="37" t="str">
        <f>'1782'!J280</f>
        <v>N</v>
      </c>
      <c r="C280" s="38">
        <v>999</v>
      </c>
      <c r="D280" s="40">
        <f>IF(B280=0,"",IF(B280=Lookup!$K$7,Lookup!$L$7,IF(B280=Lookup!$K$8,Lookup!$L$8,IF(B280=Lookup!$K$9,Lookup!$L$9,IF(B280=Lookup!$K$10,Lookup!$L$10,IF(B280=Lookup!$K$11,Lookup!$L$11,999))))))</f>
        <v>0</v>
      </c>
      <c r="E280" s="40" t="str">
        <f>IF(D280=999,IF(B280=Lookup!$K$12,Lookup!$L$12,IF(B280=Lookup!$K$13,Lookup!$L$13,IF(B280=Lookup!$K$14,Lookup!$L$14,IF(B280=Lookup!$K$15,Lookup!$L$15,IF(B280=Lookup!$K$16,Lookup!$L$16,999))))),"")</f>
        <v/>
      </c>
      <c r="F280" s="40" t="str">
        <f>IF(E280=999,IF(B280=Lookup!$K$17,Lookup!$L$17,IF(B280=Lookup!$K$18,Lookup!$L$18,IF(B280=Lookup!$K$19,Lookup!$L$19,IF(B280=Lookup!$K$20,Lookup!$L$20,IF(B280=Lookup!$K$21,Lookup!$L$21,999))))),"")</f>
        <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0</v>
      </c>
      <c r="L280" s="36">
        <f t="shared" si="29"/>
        <v>0</v>
      </c>
      <c r="M280" s="37" t="str">
        <f>'1782'!Z280</f>
        <v>27W</v>
      </c>
      <c r="N280" s="36" t="str">
        <f t="shared" si="26"/>
        <v>27W</v>
      </c>
      <c r="O280" s="36" t="str">
        <f t="shared" si="27"/>
        <v>27</v>
      </c>
      <c r="P280" s="36">
        <f t="shared" si="28"/>
        <v>27</v>
      </c>
      <c r="Q280" s="39" t="str">
        <f>IF(P280&lt;=Lookup!$M$7,Lookup!$K$7,IF(P280&lt;=Lookup!$M$8,Lookup!$K$8,IF(P280&lt;=Lookup!$M$9,Lookup!$K$9,IF(P280&lt;=Lookup!$M$10,Lookup!$K$10,IF(P280&lt;=Lookup!$M$11,Lookup!$K$11,"")))))</f>
        <v>NNE</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39"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NNE</v>
      </c>
    </row>
    <row r="281" spans="1:24">
      <c r="A281" s="36">
        <v>271</v>
      </c>
      <c r="B281" s="37" t="str">
        <f>'1782'!J281</f>
        <v>NNW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999</v>
      </c>
      <c r="I281" s="40">
        <f>IF(H281=999,IF(B281=Lookup!$K$32,Lookup!$L$32,IF(B281=Lookup!$K$33,Lookup!$L$33,IF(B281=Lookup!$K$34,Lookup!$L$34,IF(B281=Lookup!$K$35,Lookup!$L$35,IF(B281=Lookup!$K$36,Lookup!$L$36,999))))),"")</f>
        <v>999</v>
      </c>
      <c r="J281" s="40">
        <f>IF(I281=999,IF(B281=Lookup!$K$37,Lookup!$L$37,IF(B281=Lookup!$K$38,Lookup!$L$38,IF(B281=Lookup!$K$39,Lookup!$L$7,""))),"")</f>
        <v>337.5</v>
      </c>
      <c r="K281" s="40">
        <f t="shared" si="24"/>
        <v>337.5</v>
      </c>
      <c r="L281" s="36">
        <f t="shared" si="29"/>
        <v>337.5</v>
      </c>
      <c r="M281" s="37" t="str">
        <f>'1782'!Z281</f>
        <v>26W</v>
      </c>
      <c r="N281" s="36" t="str">
        <f t="shared" si="26"/>
        <v>26W</v>
      </c>
      <c r="O281" s="36" t="str">
        <f t="shared" si="27"/>
        <v>26</v>
      </c>
      <c r="P281" s="36">
        <f t="shared" si="28"/>
        <v>363.5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39" t="str">
        <f>IF(P281&gt;Lookup!$M$36,IF(P281&lt;=Lookup!$M$37,Lookup!$K$37,IF(P281&lt;=Lookup!$M$38,Lookup!$K$38,IF(P281&lt;Lookup!$M$39,Lookup!$K$39,IF(P281&lt;Lookup!$M$40,Lookup!$K$40,IF(P281&lt;Lookup!$M$41,Lookup!$K$41,IF(P281&lt;Lookup!$M$42,Lookup!$K$42,IF(P281&lt;Lookup!$M$43,Lookup!$K$43,IF(P281&lt;Lookup!$M$44,Lookup!$K$34,IF(B281=0,"",B281))))))))),"")</f>
        <v>N</v>
      </c>
      <c r="X281" s="41" t="str">
        <f t="shared" si="25"/>
        <v>N</v>
      </c>
    </row>
    <row r="282" spans="1:24">
      <c r="A282" s="36">
        <v>272</v>
      </c>
      <c r="B282" s="37" t="str">
        <f>'1782'!J282</f>
        <v>NbW</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999</v>
      </c>
      <c r="H282" s="40">
        <f>IF(G282=999,IF(B282=Lookup!$K$27,Lookup!$L$27,IF(B282=Lookup!$K$28,Lookup!$L$28,IF(B282=Lookup!$K$29,Lookup!$L$29,IF(B282=Lookup!$K$30,Lookup!$L$30,IF(B282=Lookup!$K$31,Lookup!$L$31,999))))),"")</f>
        <v>999</v>
      </c>
      <c r="I282" s="40">
        <f>IF(H282=999,IF(B282=Lookup!$K$32,Lookup!$L$32,IF(B282=Lookup!$K$33,Lookup!$L$33,IF(B282=Lookup!$K$34,Lookup!$L$34,IF(B282=Lookup!$K$35,Lookup!$L$35,IF(B282=Lookup!$K$36,Lookup!$L$36,999))))),"")</f>
        <v>999</v>
      </c>
      <c r="J282" s="40">
        <f>IF(I282=999,IF(B282=Lookup!$K$37,Lookup!$L$37,IF(B282=Lookup!$K$38,Lookup!$L$38,IF(B282=Lookup!$K$39,Lookup!$L$7,""))),"")</f>
        <v>348.75</v>
      </c>
      <c r="K282" s="40">
        <f t="shared" si="24"/>
        <v>348.75</v>
      </c>
      <c r="L282" s="36">
        <f t="shared" si="29"/>
        <v>348.75</v>
      </c>
      <c r="M282" s="37" t="str">
        <f>'1782'!Z282</f>
        <v>26W</v>
      </c>
      <c r="N282" s="36" t="str">
        <f t="shared" si="26"/>
        <v>26W</v>
      </c>
      <c r="O282" s="36" t="str">
        <f t="shared" si="27"/>
        <v>26</v>
      </c>
      <c r="P282" s="36">
        <f t="shared" si="28"/>
        <v>374.75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NbE</v>
      </c>
      <c r="X282" s="41" t="str">
        <f t="shared" si="25"/>
        <v>NbE</v>
      </c>
    </row>
    <row r="283" spans="1:24">
      <c r="A283" s="36">
        <v>273</v>
      </c>
      <c r="B283" s="37" t="str">
        <f>'1782'!J283</f>
        <v>Variable</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999</v>
      </c>
      <c r="J283" s="40" t="str">
        <f>IF(I283=999,IF(B283=Lookup!$K$37,Lookup!$L$37,IF(B283=Lookup!$K$38,Lookup!$L$38,IF(B283=Lookup!$K$39,Lookup!$L$7,""))),"")</f>
        <v/>
      </c>
      <c r="K283" s="40">
        <f t="shared" si="24"/>
        <v>999</v>
      </c>
      <c r="L283" s="36" t="str">
        <f t="shared" si="29"/>
        <v/>
      </c>
      <c r="M283" s="37" t="str">
        <f>'1782'!Z283</f>
        <v>25W</v>
      </c>
      <c r="N283" s="36" t="str">
        <f t="shared" si="26"/>
        <v>25W</v>
      </c>
      <c r="O283" s="36" t="str">
        <f t="shared" si="27"/>
        <v>25</v>
      </c>
      <c r="P283" s="36">
        <f t="shared" si="28"/>
        <v>1024</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Variable</v>
      </c>
      <c r="X283" s="41" t="str">
        <f t="shared" si="25"/>
        <v>Variable</v>
      </c>
    </row>
    <row r="284" spans="1:24">
      <c r="A284" s="36">
        <v>274</v>
      </c>
      <c r="B284" s="37" t="str">
        <f>'1782'!J284</f>
        <v>SSE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157.5</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157.5</v>
      </c>
      <c r="L284" s="36">
        <f t="shared" si="29"/>
        <v>157.5</v>
      </c>
      <c r="M284" s="37" t="str">
        <f>'1782'!Z284</f>
        <v>25W</v>
      </c>
      <c r="N284" s="36" t="str">
        <f t="shared" si="26"/>
        <v>25W</v>
      </c>
      <c r="O284" s="36" t="str">
        <f t="shared" si="27"/>
        <v>25</v>
      </c>
      <c r="P284" s="36">
        <f t="shared" si="28"/>
        <v>182.5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S</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v>
      </c>
    </row>
    <row r="285" spans="1:24">
      <c r="A285" s="36">
        <v>275</v>
      </c>
      <c r="B285" s="37" t="str">
        <f>'1782'!J285</f>
        <v>Variable</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999</v>
      </c>
      <c r="I285" s="40">
        <f>IF(H285=999,IF(B285=Lookup!$K$32,Lookup!$L$32,IF(B285=Lookup!$K$33,Lookup!$L$33,IF(B285=Lookup!$K$34,Lookup!$L$34,IF(B285=Lookup!$K$35,Lookup!$L$35,IF(B285=Lookup!$K$36,Lookup!$L$36,999))))),"")</f>
        <v>999</v>
      </c>
      <c r="J285" s="40" t="str">
        <f>IF(I285=999,IF(B285=Lookup!$K$37,Lookup!$L$37,IF(B285=Lookup!$K$38,Lookup!$L$38,IF(B285=Lookup!$K$39,Lookup!$L$7,""))),"")</f>
        <v/>
      </c>
      <c r="K285" s="40">
        <f t="shared" si="24"/>
        <v>999</v>
      </c>
      <c r="L285" s="36" t="str">
        <f t="shared" si="29"/>
        <v/>
      </c>
      <c r="M285" s="37" t="str">
        <f>'1782'!Z285</f>
        <v>25W</v>
      </c>
      <c r="N285" s="36" t="str">
        <f t="shared" si="26"/>
        <v>25W</v>
      </c>
      <c r="O285" s="36" t="str">
        <f t="shared" si="27"/>
        <v>25</v>
      </c>
      <c r="P285" s="36">
        <f t="shared" si="28"/>
        <v>1024</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39" t="str">
        <f>IF(P285&gt;Lookup!$M$36,IF(P285&lt;=Lookup!$M$37,Lookup!$K$37,IF(P285&lt;=Lookup!$M$38,Lookup!$K$38,IF(P285&lt;Lookup!$M$39,Lookup!$K$39,IF(P285&lt;Lookup!$M$40,Lookup!$K$40,IF(P285&lt;Lookup!$M$41,Lookup!$K$41,IF(P285&lt;Lookup!$M$42,Lookup!$K$42,IF(P285&lt;Lookup!$M$43,Lookup!$K$43,IF(P285&lt;Lookup!$M$44,Lookup!$K$34,IF(B285=0,"",B285))))))))),"")</f>
        <v>Variable</v>
      </c>
      <c r="X285" s="41" t="str">
        <f t="shared" si="25"/>
        <v>Variable</v>
      </c>
    </row>
    <row r="286" spans="1:24">
      <c r="A286" s="36">
        <v>276</v>
      </c>
      <c r="B286" s="37" t="str">
        <f>'1782'!J286</f>
        <v>SSW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202.5</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202.5</v>
      </c>
      <c r="L286" s="36">
        <f t="shared" si="29"/>
        <v>202.5</v>
      </c>
      <c r="M286" s="37" t="str">
        <f>'1782'!Z286</f>
        <v>25W</v>
      </c>
      <c r="N286" s="36" t="str">
        <f t="shared" si="26"/>
        <v>25W</v>
      </c>
      <c r="O286" s="36" t="str">
        <f t="shared" si="27"/>
        <v>25</v>
      </c>
      <c r="P286" s="36">
        <f t="shared" si="28"/>
        <v>227.5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SW</v>
      </c>
      <c r="V286" s="39" t="str">
        <f>IF(P286&gt;Lookup!$M$31,IF(P286&lt;=Lookup!$M$32,Lookup!$K$32,IF(P286&lt;=Lookup!$M$33,Lookup!$K$33,IF(P286&lt;=Lookup!$M$34,Lookup!$K$34,IF(P286&lt;=Lookup!$M$35,Lookup!$K$35,IF(P286&lt;=Lookup!$M$36,Lookup!$K$36,""))))),"")</f>
        <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SW</v>
      </c>
    </row>
    <row r="287" spans="1:24">
      <c r="A287" s="36">
        <v>277</v>
      </c>
      <c r="B287" s="37" t="str">
        <f>'1782'!J287</f>
        <v>SWbS</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213.75</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213.75</v>
      </c>
      <c r="L287" s="36">
        <f t="shared" si="29"/>
        <v>213.75</v>
      </c>
      <c r="M287" s="37" t="str">
        <f>'1782'!Z287</f>
        <v>24W</v>
      </c>
      <c r="N287" s="36" t="str">
        <f t="shared" si="26"/>
        <v>24W</v>
      </c>
      <c r="O287" s="36" t="str">
        <f t="shared" si="27"/>
        <v>24</v>
      </c>
      <c r="P287" s="36">
        <f t="shared" si="28"/>
        <v>237.75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SWbW</v>
      </c>
      <c r="V287" s="39" t="str">
        <f>IF(P287&gt;Lookup!$M$31,IF(P287&lt;=Lookup!$M$32,Lookup!$K$32,IF(P287&lt;=Lookup!$M$33,Lookup!$K$33,IF(P287&lt;=Lookup!$M$34,Lookup!$K$34,IF(P287&lt;=Lookup!$M$35,Lookup!$K$35,IF(P287&lt;=Lookup!$M$36,Lookup!$K$36,""))))),"")</f>
        <v/>
      </c>
      <c r="W287" s="39"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SWbW</v>
      </c>
    </row>
    <row r="288" spans="1:24">
      <c r="A288" s="36">
        <v>278</v>
      </c>
      <c r="B288" s="37" t="str">
        <f>'1782'!J288</f>
        <v>SE</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135</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135</v>
      </c>
      <c r="L288" s="36">
        <f t="shared" si="29"/>
        <v>135</v>
      </c>
      <c r="M288" s="37" t="str">
        <f>'1782'!Z288</f>
        <v>24W</v>
      </c>
      <c r="N288" s="36" t="str">
        <f t="shared" si="26"/>
        <v>24W</v>
      </c>
      <c r="O288" s="36" t="str">
        <f t="shared" si="27"/>
        <v>24</v>
      </c>
      <c r="P288" s="36">
        <f t="shared" si="28"/>
        <v>159</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SSE</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39"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SSE</v>
      </c>
    </row>
    <row r="289" spans="1:24">
      <c r="A289" s="36">
        <v>279</v>
      </c>
      <c r="B289" s="37" t="str">
        <f>'1782'!J289</f>
        <v>Variable</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999</v>
      </c>
      <c r="J289" s="40" t="str">
        <f>IF(I289=999,IF(B289=Lookup!$K$37,Lookup!$L$37,IF(B289=Lookup!$K$38,Lookup!$L$38,IF(B289=Lookup!$K$39,Lookup!$L$7,""))),"")</f>
        <v/>
      </c>
      <c r="K289" s="40">
        <f t="shared" si="24"/>
        <v>999</v>
      </c>
      <c r="L289" s="36" t="str">
        <f t="shared" si="29"/>
        <v/>
      </c>
      <c r="M289" s="37" t="str">
        <f>'1782'!Z289</f>
        <v>24W</v>
      </c>
      <c r="N289" s="36" t="str">
        <f t="shared" si="26"/>
        <v>24W</v>
      </c>
      <c r="O289" s="36" t="str">
        <f t="shared" si="27"/>
        <v>24</v>
      </c>
      <c r="P289" s="36">
        <f t="shared" si="28"/>
        <v>1023</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39" t="str">
        <f>IF(P289&gt;Lookup!$M$36,IF(P289&lt;=Lookup!$M$37,Lookup!$K$37,IF(P289&lt;=Lookup!$M$38,Lookup!$K$38,IF(P289&lt;Lookup!$M$39,Lookup!$K$39,IF(P289&lt;Lookup!$M$40,Lookup!$K$40,IF(P289&lt;Lookup!$M$41,Lookup!$K$41,IF(P289&lt;Lookup!$M$42,Lookup!$K$42,IF(P289&lt;Lookup!$M$43,Lookup!$K$43,IF(P289&lt;Lookup!$M$44,Lookup!$K$34,IF(B289=0,"",B289))))))))),"")</f>
        <v>Variable</v>
      </c>
      <c r="X289" s="41" t="str">
        <f t="shared" si="25"/>
        <v>Variable</v>
      </c>
    </row>
    <row r="290" spans="1:24">
      <c r="A290" s="36">
        <v>280</v>
      </c>
      <c r="B290" s="37" t="str">
        <f>'1782'!J290</f>
        <v>Variable</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999</v>
      </c>
      <c r="F290" s="40">
        <f>IF(E290=999,IF(B290=Lookup!$K$17,Lookup!$L$17,IF(B290=Lookup!$K$18,Lookup!$L$18,IF(B290=Lookup!$K$19,Lookup!$L$19,IF(B290=Lookup!$K$20,Lookup!$L$20,IF(B290=Lookup!$K$21,Lookup!$L$21,999))))),"")</f>
        <v>999</v>
      </c>
      <c r="G290" s="40">
        <f>IF(F290=999,IF(B290=Lookup!$K$22,Lookup!$L$22,IF(B290=Lookup!$K$23,Lookup!$L$23,IF(B290=Lookup!$K$24,Lookup!$L$24,IF(B290=Lookup!$K$25,Lookup!$L$25,IF(B290=Lookup!$K$26,Lookup!$L$26,999))))),"")</f>
        <v>999</v>
      </c>
      <c r="H290" s="40">
        <f>IF(G290=999,IF(B290=Lookup!$K$27,Lookup!$L$27,IF(B290=Lookup!$K$28,Lookup!$L$28,IF(B290=Lookup!$K$29,Lookup!$L$29,IF(B290=Lookup!$K$30,Lookup!$L$30,IF(B290=Lookup!$K$31,Lookup!$L$31,999))))),"")</f>
        <v>999</v>
      </c>
      <c r="I290" s="40">
        <f>IF(H290=999,IF(B290=Lookup!$K$32,Lookup!$L$32,IF(B290=Lookup!$K$33,Lookup!$L$33,IF(B290=Lookup!$K$34,Lookup!$L$34,IF(B290=Lookup!$K$35,Lookup!$L$35,IF(B290=Lookup!$K$36,Lookup!$L$36,999))))),"")</f>
        <v>999</v>
      </c>
      <c r="J290" s="40" t="str">
        <f>IF(I290=999,IF(B290=Lookup!$K$37,Lookup!$L$37,IF(B290=Lookup!$K$38,Lookup!$L$38,IF(B290=Lookup!$K$39,Lookup!$L$7,""))),"")</f>
        <v/>
      </c>
      <c r="K290" s="40">
        <f t="shared" si="24"/>
        <v>999</v>
      </c>
      <c r="L290" s="36" t="str">
        <f t="shared" si="29"/>
        <v/>
      </c>
      <c r="M290" s="37" t="str">
        <f>'1782'!Z290</f>
        <v>24W</v>
      </c>
      <c r="N290" s="36" t="str">
        <f t="shared" si="26"/>
        <v>24W</v>
      </c>
      <c r="O290" s="36" t="str">
        <f t="shared" si="27"/>
        <v>24</v>
      </c>
      <c r="P290" s="36">
        <f t="shared" si="28"/>
        <v>1023</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Variable</v>
      </c>
      <c r="X290" s="41" t="str">
        <f t="shared" si="25"/>
        <v>Variable</v>
      </c>
    </row>
    <row r="291" spans="1:24">
      <c r="A291" s="36">
        <v>281</v>
      </c>
      <c r="B291" s="37" t="str">
        <f>'1782'!J291</f>
        <v>SW</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225</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225</v>
      </c>
      <c r="L291" s="36">
        <f>IF(K291=999,"",K291)</f>
        <v>225</v>
      </c>
      <c r="M291" s="37" t="str">
        <f>'1782'!Z291</f>
        <v>24W</v>
      </c>
      <c r="N291" s="36" t="str">
        <f t="shared" si="26"/>
        <v>24W</v>
      </c>
      <c r="O291" s="36" t="str">
        <f t="shared" si="27"/>
        <v>24</v>
      </c>
      <c r="P291" s="36">
        <f t="shared" si="28"/>
        <v>249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WSW</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WSW</v>
      </c>
    </row>
    <row r="292" spans="1:24">
      <c r="A292" s="36">
        <v>282</v>
      </c>
      <c r="B292" s="37" t="str">
        <f>'1782'!J292</f>
        <v>Variable</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999</v>
      </c>
      <c r="J292" s="40" t="str">
        <f>IF(I292=999,IF(B292=Lookup!$K$37,Lookup!$L$37,IF(B292=Lookup!$K$38,Lookup!$L$38,IF(B292=Lookup!$K$39,Lookup!$L$7,""))),"")</f>
        <v/>
      </c>
      <c r="K292" s="40">
        <f t="shared" si="24"/>
        <v>999</v>
      </c>
      <c r="L292" s="36" t="str">
        <f t="shared" ref="L292:L355" si="30">IF(K292=999,"",K292)</f>
        <v/>
      </c>
      <c r="M292" s="37" t="str">
        <f>'1782'!Z292</f>
        <v>24W</v>
      </c>
      <c r="N292" s="36" t="str">
        <f t="shared" si="26"/>
        <v>24W</v>
      </c>
      <c r="O292" s="36" t="str">
        <f t="shared" si="27"/>
        <v>24</v>
      </c>
      <c r="P292" s="36">
        <f t="shared" si="28"/>
        <v>1023</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39" t="str">
        <f>IF(P292&gt;Lookup!$M$36,IF(P292&lt;=Lookup!$M$37,Lookup!$K$37,IF(P292&lt;=Lookup!$M$38,Lookup!$K$38,IF(P292&lt;Lookup!$M$39,Lookup!$K$39,IF(P292&lt;Lookup!$M$40,Lookup!$K$40,IF(P292&lt;Lookup!$M$41,Lookup!$K$41,IF(P292&lt;Lookup!$M$42,Lookup!$K$42,IF(P292&lt;Lookup!$M$43,Lookup!$K$43,IF(P292&lt;Lookup!$M$44,Lookup!$K$34,IF(B292=0,"",B292))))))))),"")</f>
        <v>Variable</v>
      </c>
      <c r="X292" s="41" t="str">
        <f t="shared" si="25"/>
        <v>Variable</v>
      </c>
    </row>
    <row r="293" spans="1:24">
      <c r="A293" s="36">
        <v>283</v>
      </c>
      <c r="B293" s="37" t="str">
        <f>'1782'!J293</f>
        <v>SSE</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157.5</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157.5</v>
      </c>
      <c r="L293" s="36">
        <f t="shared" si="30"/>
        <v>157.5</v>
      </c>
      <c r="M293" s="37" t="str">
        <f>'1782'!Z293</f>
        <v>24W</v>
      </c>
      <c r="N293" s="36" t="str">
        <f t="shared" si="26"/>
        <v>24W</v>
      </c>
      <c r="O293" s="36" t="str">
        <f t="shared" si="27"/>
        <v>24</v>
      </c>
      <c r="P293" s="36">
        <f t="shared" si="28"/>
        <v>181.5</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S</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S</v>
      </c>
    </row>
    <row r="294" spans="1:24">
      <c r="A294" s="36">
        <v>284</v>
      </c>
      <c r="B294" s="37" t="str">
        <f>'1782'!J294</f>
        <v>EbN</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78.75</v>
      </c>
      <c r="F294" s="40" t="str">
        <f>IF(E294=999,IF(B294=Lookup!$K$17,Lookup!$L$17,IF(B294=Lookup!$K$18,Lookup!$L$18,IF(B294=Lookup!$K$19,Lookup!$L$19,IF(B294=Lookup!$K$20,Lookup!$L$20,IF(B294=Lookup!$K$21,Lookup!$L$21,999))))),"")</f>
        <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78.75</v>
      </c>
      <c r="L294" s="36">
        <f t="shared" si="30"/>
        <v>78.75</v>
      </c>
      <c r="M294" s="37" t="str">
        <f>'1782'!Z294</f>
        <v>24W</v>
      </c>
      <c r="N294" s="36" t="str">
        <f t="shared" si="26"/>
        <v>24W</v>
      </c>
      <c r="O294" s="36" t="str">
        <f t="shared" si="27"/>
        <v>24</v>
      </c>
      <c r="P294" s="36">
        <f t="shared" si="28"/>
        <v>102.75</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EbS</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EbS</v>
      </c>
    </row>
    <row r="295" spans="1:24">
      <c r="A295" s="36">
        <v>285</v>
      </c>
      <c r="B295" s="37" t="str">
        <f>'1782'!J295</f>
        <v>Variable</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999</v>
      </c>
      <c r="H295" s="40">
        <f>IF(G295=999,IF(B295=Lookup!$K$27,Lookup!$L$27,IF(B295=Lookup!$K$28,Lookup!$L$28,IF(B295=Lookup!$K$29,Lookup!$L$29,IF(B295=Lookup!$K$30,Lookup!$L$30,IF(B295=Lookup!$K$31,Lookup!$L$31,999))))),"")</f>
        <v>999</v>
      </c>
      <c r="I295" s="40">
        <f>IF(H295=999,IF(B295=Lookup!$K$32,Lookup!$L$32,IF(B295=Lookup!$K$33,Lookup!$L$33,IF(B295=Lookup!$K$34,Lookup!$L$34,IF(B295=Lookup!$K$35,Lookup!$L$35,IF(B295=Lookup!$K$36,Lookup!$L$36,999))))),"")</f>
        <v>999</v>
      </c>
      <c r="J295" s="40" t="str">
        <f>IF(I295=999,IF(B295=Lookup!$K$37,Lookup!$L$37,IF(B295=Lookup!$K$38,Lookup!$L$38,IF(B295=Lookup!$K$39,Lookup!$L$7,""))),"")</f>
        <v/>
      </c>
      <c r="K295" s="40">
        <f t="shared" si="24"/>
        <v>999</v>
      </c>
      <c r="L295" s="36" t="str">
        <f t="shared" si="30"/>
        <v/>
      </c>
      <c r="M295" s="37" t="str">
        <f>'1782'!Z295</f>
        <v>24W</v>
      </c>
      <c r="N295" s="36" t="str">
        <f t="shared" si="26"/>
        <v>24W</v>
      </c>
      <c r="O295" s="36" t="str">
        <f t="shared" si="27"/>
        <v>24</v>
      </c>
      <c r="P295" s="36">
        <f t="shared" si="28"/>
        <v>1023</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Variable</v>
      </c>
      <c r="X295" s="41" t="str">
        <f t="shared" si="25"/>
        <v>Variable</v>
      </c>
    </row>
    <row r="296" spans="1:24">
      <c r="A296" s="36">
        <v>286</v>
      </c>
      <c r="B296" s="37" t="str">
        <f>'1782'!J296</f>
        <v>NE</v>
      </c>
      <c r="C296" s="38">
        <v>999</v>
      </c>
      <c r="D296" s="40">
        <f>IF(B296=0,"",IF(B296=Lookup!$K$7,Lookup!$L$7,IF(B296=Lookup!$K$8,Lookup!$L$8,IF(B296=Lookup!$K$9,Lookup!$L$9,IF(B296=Lookup!$K$10,Lookup!$L$10,IF(B296=Lookup!$K$11,Lookup!$L$11,999))))))</f>
        <v>45</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45</v>
      </c>
      <c r="L296" s="36">
        <f t="shared" si="30"/>
        <v>45</v>
      </c>
      <c r="M296" s="37" t="str">
        <f>'1782'!Z296</f>
        <v>24W</v>
      </c>
      <c r="N296" s="36" t="str">
        <f t="shared" si="26"/>
        <v>24W</v>
      </c>
      <c r="O296" s="36" t="str">
        <f t="shared" si="27"/>
        <v>24</v>
      </c>
      <c r="P296" s="36">
        <f t="shared" si="28"/>
        <v>69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ENE</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ENE</v>
      </c>
    </row>
    <row r="297" spans="1:24">
      <c r="A297" s="36">
        <v>287</v>
      </c>
      <c r="B297" s="37">
        <f>'1782'!J297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'1782'!Z297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c r="A298" s="36">
        <v>288</v>
      </c>
      <c r="B298" s="37">
        <f>'1782'!J298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'1782'!Z298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c r="A299" s="36">
        <v>289</v>
      </c>
      <c r="B299" s="37">
        <f>'1782'!J299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'1782'!Z299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39"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c r="A300" s="36">
        <v>290</v>
      </c>
      <c r="B300" s="37">
        <f>'1782'!J300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'1782'!Z300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39"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c r="A301" s="36">
        <v>291</v>
      </c>
      <c r="B301" s="37">
        <f>'1782'!J301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'1782'!Z301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c r="A302" s="36">
        <v>292</v>
      </c>
      <c r="B302" s="37">
        <f>'1782'!J302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'1782'!Z302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c r="A303" s="36">
        <v>293</v>
      </c>
      <c r="B303" s="37">
        <f>'1782'!J303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'1782'!Z303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c r="A304" s="36">
        <v>294</v>
      </c>
      <c r="B304" s="37">
        <f>'1782'!J304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'1782'!Z304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c r="A305" s="36">
        <v>295</v>
      </c>
      <c r="B305" s="37">
        <f>'1782'!J305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'1782'!Z305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c r="A306" s="36">
        <v>296</v>
      </c>
      <c r="B306" s="37">
        <f>'1782'!J306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'1782'!Z306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c r="A307" s="36">
        <v>297</v>
      </c>
      <c r="B307" s="37">
        <f>'1782'!J307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'1782'!Z307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c r="A308" s="36">
        <v>298</v>
      </c>
      <c r="B308" s="37">
        <f>'1782'!J308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'1782'!Z308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39"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c r="A309" s="36">
        <v>299</v>
      </c>
      <c r="B309" s="37">
        <f>'1782'!J309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'1782'!Z309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c r="A310" s="36">
        <v>300</v>
      </c>
      <c r="B310" s="37">
        <f>'1782'!J310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'1782'!Z310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39"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c r="A311" s="36">
        <v>301</v>
      </c>
      <c r="B311" s="37">
        <f>'1782'!J311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'1782'!Z311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c r="A312" s="36">
        <v>302</v>
      </c>
      <c r="B312" s="37">
        <f>'1782'!J312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'1782'!Z312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c r="A313" s="36">
        <v>303</v>
      </c>
      <c r="B313" s="37">
        <f>'1782'!J313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'1782'!Z313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c r="A314" s="36">
        <v>304</v>
      </c>
      <c r="B314" s="37">
        <f>'1782'!J314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'1782'!Z314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c r="A315" s="36">
        <v>305</v>
      </c>
      <c r="B315" s="37">
        <f>'1782'!J315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'1782'!Z315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c r="A316" s="36">
        <v>306</v>
      </c>
      <c r="B316" s="37">
        <f>'1782'!J316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'1782'!Z316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c r="A317" s="36">
        <v>307</v>
      </c>
      <c r="B317" s="37">
        <f>'1782'!J317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'1782'!Z317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'1782'!J318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'1782'!Z318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'1782'!J319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'1782'!Z319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'1782'!J320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'1782'!Z320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'1782'!J321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'1782'!Z321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'1782'!J322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'1782'!Z322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'1782'!J323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'1782'!Z323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'1782'!J324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'1782'!Z324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'1782'!J325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'1782'!Z325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'1782'!J326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'1782'!Z326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'1782'!J327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'1782'!Z327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'1782'!J328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'1782'!Z328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'1782'!J329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'1782'!Z329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'1782'!J330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'1782'!Z330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'1782'!J331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'1782'!Z331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'1782'!J332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'1782'!Z332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'1782'!J333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'1782'!Z333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'1782'!J334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'1782'!Z334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'1782'!J335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'1782'!Z335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'1782'!J336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'1782'!Z336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'1782'!J337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'1782'!Z337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'1782'!J338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'1782'!Z338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'1782'!J339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'1782'!Z339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'1782'!J340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'1782'!Z340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'1782'!J341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'1782'!Z341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'1782'!J342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'1782'!Z342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'1782'!J343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'1782'!Z343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'1782'!J344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'1782'!Z344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'1782'!J345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'1782'!Z345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'1782'!J346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'1782'!Z346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'1782'!J347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'1782'!Z347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'1782'!J348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'1782'!Z348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'1782'!J349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'1782'!Z349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'1782'!J350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'1782'!Z350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'1782'!J351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'1782'!Z351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'1782'!J352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'1782'!Z352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'1782'!J353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'1782'!Z353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'1782'!J354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'1782'!Z354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'1782'!J355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'1782'!Z355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'1782'!J356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'1782'!Z356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'1782'!J357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'1782'!Z357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'1782'!J358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'1782'!Z358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'1782'!J359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'1782'!Z359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'1782'!J360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'1782'!Z360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'1782'!J361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'1782'!Z361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'1782'!J362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'1782'!Z362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'1782'!J363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'1782'!Z363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'1782'!J364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'1782'!Z364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'1782'!J365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'1782'!Z365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'1782'!J366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'1782'!Z366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'1782'!J367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'1782'!Z367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'1782'!J368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'1782'!Z368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'1782'!J369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'1782'!Z369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'1782'!J370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'1782'!Z370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'1782'!J371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'1782'!Z371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'1782'!J372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'1782'!Z372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'1782'!J373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'1782'!Z373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'1782'!J374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'1782'!Z374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'1782'!J375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'1782'!Z375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'1782'!J376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'1782'!Z376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'1782'!J377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'1782'!Z377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1782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2014-04-01T12:46:49Z</dcterms:modified>
</cp:coreProperties>
</file>